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חוברת_עבודה_זו" defaultThemeVersion="166925"/>
  <mc:AlternateContent xmlns:mc="http://schemas.openxmlformats.org/markup-compatibility/2006">
    <mc:Choice Requires="x15">
      <x15ac:absPath xmlns:x15ac="http://schemas.microsoft.com/office/spreadsheetml/2010/11/ac" url="R:\חשבות מלם\חשבות בנק הפועלים\מדור שירות ובקרה\הוצאות ישירות\2024\Q4-2024\פועלים סהר\שופטים\New folder\"/>
    </mc:Choice>
  </mc:AlternateContent>
  <xr:revisionPtr revIDLastSave="0" documentId="13_ncr:1_{B8BB1388-D84C-4A36-B7B5-D5C082A5C91D}" xr6:coauthVersionLast="47" xr6:coauthVersionMax="47" xr10:uidLastSave="{00000000-0000-0000-0000-000000000000}"/>
  <bookViews>
    <workbookView xWindow="-120" yWindow="-120" windowWidth="29040" windowHeight="15840" tabRatio="937" xr2:uid="{1F262C63-71E2-4146-9ED0-5DA8B6BF2D07}"/>
  </bookViews>
  <sheets>
    <sheet name="נספח 1 - כללי" sheetId="10" r:id="rId1"/>
    <sheet name="נספח 2 –עמלות והוצאות לא חיצוני" sheetId="5" r:id="rId2"/>
    <sheet name="נספח 3 - עמלות ניהול חיצוני" sheetId="6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9" i="10" l="1"/>
  <c r="B69" i="6" l="1"/>
  <c r="B82" i="6"/>
  <c r="B49" i="10" s="1"/>
  <c r="B64" i="6"/>
  <c r="B27" i="10" l="1"/>
  <c r="B25" i="10"/>
  <c r="B19" i="10"/>
  <c r="B15" i="10"/>
  <c r="B11" i="10"/>
  <c r="B31" i="10" l="1"/>
  <c r="B29" i="10"/>
  <c r="B35" i="10" l="1"/>
  <c r="B68" i="10" s="1"/>
  <c r="B19" i="5" l="1"/>
  <c r="B37" i="5" l="1"/>
  <c r="B46" i="5"/>
  <c r="B74" i="6"/>
  <c r="B46" i="10"/>
  <c r="B47" i="10"/>
  <c r="B95" i="6" l="1"/>
  <c r="B13" i="6" l="1"/>
  <c r="B42" i="10" l="1"/>
  <c r="B32" i="6" l="1"/>
  <c r="B43" i="10" s="1"/>
  <c r="B41" i="10" s="1"/>
  <c r="B52" i="10" s="1"/>
  <c r="B56" i="10" s="1"/>
  <c r="B59" i="10" l="1"/>
  <c r="B63" i="10"/>
  <c r="B64" i="10" s="1"/>
  <c r="B90" i="6"/>
  <c r="B62" i="5"/>
  <c r="B82" i="5" s="1"/>
</calcChain>
</file>

<file path=xl/sharedStrings.xml><?xml version="1.0" encoding="utf-8"?>
<sst xmlns="http://schemas.openxmlformats.org/spreadsheetml/2006/main" count="193" uniqueCount="144">
  <si>
    <t>אלפי ₪</t>
  </si>
  <si>
    <t>1. סך הכל עמלות קנייה ומכירה של ניירות ערך סחירים</t>
  </si>
  <si>
    <t>א. סך עמלות קנייה ומכירה של ניירות ערך סחירים לצדדים קשורים</t>
  </si>
  <si>
    <t>ב. סך עמלות קנייה ומכירה של ניירות ערך סחירים לצדדים שאינם קשורים</t>
  </si>
  <si>
    <t>א. סך עמלות קסטודיאן לצדדים קשורים</t>
  </si>
  <si>
    <t>ב. סך עמלות קסטודיאן לצדדים שאינם קשורים</t>
  </si>
  <si>
    <t>3. סך הכל הוצאות הנובעות מהשקעות לא סחירות</t>
  </si>
  <si>
    <t xml:space="preserve">ב. הוצאה הנובעת מהשקעה בזכויות במקרקעין </t>
  </si>
  <si>
    <t>4. מסים החלים על משקיע מוסדי, על נכסיו, על הכנסותיו ועל עסקאות שנעשו בנכסיו</t>
  </si>
  <si>
    <t>הוצאות ישירות מסוג עמלת ניהול חיצוני</t>
  </si>
  <si>
    <t xml:space="preserve">א. סך תשלומים הנובעים מהשקעה בקרנות השקעה בישראל </t>
  </si>
  <si>
    <t>ב. סך תשלומים הנובעים מהשקעה בקרנות השקעה בחו"ל</t>
  </si>
  <si>
    <t>ג. סך תשלומים למנהלי תיקים ישראלים בגין השקעה בחו"ל</t>
  </si>
  <si>
    <t xml:space="preserve">ד. סך תשלומים למנהלי תיקים זרים </t>
  </si>
  <si>
    <t>ה. סך תשלומים בגין השקעה בקרנות סל כאשר 75 אחוזים לפחות מנכסי הקרן הם נכסים שהונפקו במדינת ישראל לפי מדדים שעליהם הורה הממונה ובתנאים שהורה</t>
  </si>
  <si>
    <t>ו.   סך תשלומים בגין השקעה בקרנות סל כאשר 75 אחוזים לפחות מנכסי הקרן הם נכסים שלא הונפקו במדינת ישראל ואינם נסחרים או מוחזקים בה</t>
  </si>
  <si>
    <t>ז.  סך תשלומים בגין השקעה בקרנות נאמנות ישראליות כאשר 75 אחוזים לפחות מנכסי הקרן מושקעים בנכסים שלא הונפקו במדינת ישראל ואינם נסחרים או מוחזקים בה</t>
  </si>
  <si>
    <t>ח.  סך תשלומים בגין השקעה בקרנות נאמנות זרות כאשר 75 אחוזים לפחות מנכסי הקרן מושקעים בנכסים שלא הונפקו במדינת ישראל ואינם נסחרים או מוחזקים בה</t>
  </si>
  <si>
    <t xml:space="preserve"> ט. סך תשלומים בגין השקעה בקרן טכנולוגיה עילית</t>
  </si>
  <si>
    <t>סך הכל הוצאות ישירות לצורך חישוב שיעור עלות שנתית צפויה</t>
  </si>
  <si>
    <t>2. סך הכל דמי שמירה בשל ניירות ערך סחירים וכל עמלה שגובה מי שמבצע את משמרות ניירות הערך  (קסטודיאן)</t>
  </si>
  <si>
    <t>ברוקארז'- עמלות קנייה ומכירה בגין ביצוע עסקאות בניירות ערך סחירים</t>
  </si>
  <si>
    <t>צדדים קשורים</t>
  </si>
  <si>
    <t>צדדים שאינם קשורים</t>
  </si>
  <si>
    <t>סך עמלות ברוקראז'</t>
  </si>
  <si>
    <t>עמלות קסטודיאן</t>
  </si>
  <si>
    <t>סך עמלות קסטודיאן</t>
  </si>
  <si>
    <t>הוצאה הנובעת מהשקעה בניירות ערך לא סחירים או ממתן הלוואה</t>
  </si>
  <si>
    <t>סך הוצאות הנובעות מהשקעה בניירות ערך לא סחירים או ממתן הלוואה</t>
  </si>
  <si>
    <t>הוצאה הנובעת מהשקעה בזכויות מקרקעין</t>
  </si>
  <si>
    <t>סך הוצאות הנובעות מהשקעה בזכויות מקרקעין</t>
  </si>
  <si>
    <t>מסים החלים על הנכסים, ההכנסות והעסקאות</t>
  </si>
  <si>
    <t>סך הכל תשלומי מסים</t>
  </si>
  <si>
    <t>דמי ביטוח בעד ביטוח משנה</t>
  </si>
  <si>
    <t>סך הכל תשלומים למבטחי משנה</t>
  </si>
  <si>
    <t>הוצאה הנובעת בעד ניהול תביעה או תובענה</t>
  </si>
  <si>
    <t>סך הוצאות הנובעות בעד ניהול תביעה או תובענה</t>
  </si>
  <si>
    <t>הוצאה הנובעת ממתן משכנתא</t>
  </si>
  <si>
    <t>סך הוצאות בעד מתן משכנתאות</t>
  </si>
  <si>
    <t>תשלום של דמי ניהול משתנים</t>
  </si>
  <si>
    <t>(3)      אחרים</t>
  </si>
  <si>
    <t>(4)       </t>
  </si>
  <si>
    <t>(1)      קסטודיאן א'</t>
  </si>
  <si>
    <t>(2)      קסטודיאן ב'</t>
  </si>
  <si>
    <t>(5)       </t>
  </si>
  <si>
    <t>(4)      אחרים</t>
  </si>
  <si>
    <t>(1)      גוף/יחיד א'</t>
  </si>
  <si>
    <t>(2)      גוף/יחיד ב'</t>
  </si>
  <si>
    <t>(8)       </t>
  </si>
  <si>
    <t>(7)      אחרים</t>
  </si>
  <si>
    <t>(1)      רשות מסים א'</t>
  </si>
  <si>
    <t>(2)      רשות מסים ב</t>
  </si>
  <si>
    <t>(1)      מבטח משנה א'</t>
  </si>
  <si>
    <t>(2)      מבטח משנה ב'</t>
  </si>
  <si>
    <t>אלפי ש"ח</t>
  </si>
  <si>
    <t>תשלום הנובע מהשקעה בקרנות השקעה בישראל</t>
  </si>
  <si>
    <t>סך תשלומים הנובעים מהשקעה בקרנות השקעה בישראל</t>
  </si>
  <si>
    <t>תשלום הנובע מהשקעה בקרנות השקעה בחו"ל</t>
  </si>
  <si>
    <t>סך תשלומים הנובעים מהשקעה בקרנות השקעה בחו"ל</t>
  </si>
  <si>
    <t>תשלום למנהל תיקים ישראלי</t>
  </si>
  <si>
    <t>סך תשלומים למנהלי תיקים ישראליים</t>
  </si>
  <si>
    <t>תשלום למנהל תיקים זר</t>
  </si>
  <si>
    <t>סך תשלום למנהלי תיקים זרים</t>
  </si>
  <si>
    <t>סך תשלומים בגין השקעה בקרן סל כאשר 75% לפחות מנכסי הקרן הם נכסים שלא הונפקו במדינת ישראל ואינם נסחרים או מוחזקים בה</t>
  </si>
  <si>
    <t>סך תשלום למנהלי קרנות סל</t>
  </si>
  <si>
    <t>סך תשלומים בגין השקעה בקרן סל כאשר 75% לפחות מנכסי הקרן הם נכסים שהונפקו במדינת ישראל לפי מדדים שעליהם הורה הממונה ובתנאים שהורה</t>
  </si>
  <si>
    <t xml:space="preserve">סך תשלום למנהלי קרן סל </t>
  </si>
  <si>
    <t>קרן נאמנות ישראלית</t>
  </si>
  <si>
    <t>סך תשלומים למנהלי קרנות נאמנות ישראליות</t>
  </si>
  <si>
    <t>תשלום בגין השקעה בקרנות נאמנות זרות כאשר 75% לפחות מנכסי הקרן מושקעים בנכסים שלא הונפקו במדינת ישראל ואינם נסחרים או מוחזקים בה</t>
  </si>
  <si>
    <t>סך תשלומים בגין השקעה בקרנות נאמנות זרות</t>
  </si>
  <si>
    <t>תשלומים בגין השקעה בקרן טכנולוגיה עילית</t>
  </si>
  <si>
    <t>(2)      מנהל קרנות ב'</t>
  </si>
  <si>
    <t>סך תשלום בגין השקעה בקרן טכנולוגיה עילית</t>
  </si>
  <si>
    <t>סך הכל עמלות ניהול חיצוני</t>
  </si>
  <si>
    <t>סך הכל נכסים לסוף שנה קודמת</t>
  </si>
  <si>
    <r>
      <t>א.</t>
    </r>
    <r>
      <rPr>
        <strike/>
        <sz val="12"/>
        <color theme="1"/>
        <rFont val="Calibri Light"/>
        <family val="2"/>
      </rPr>
      <t xml:space="preserve"> </t>
    </r>
    <r>
      <rPr>
        <sz val="12"/>
        <color theme="1"/>
        <rFont val="Calibri Light"/>
        <family val="2"/>
      </rPr>
      <t xml:space="preserve">הוצאה הנובעת מהשקעה בניירות ערך לא סחירים או ממתן הלוואה למי שאינו עמית או מבוטח </t>
    </r>
  </si>
  <si>
    <r>
      <t>סך הכל עמלות והוצאות</t>
    </r>
    <r>
      <rPr>
        <sz val="12"/>
        <color theme="1"/>
        <rFont val="Calibri Light"/>
        <family val="2"/>
      </rPr>
      <t xml:space="preserve"> </t>
    </r>
    <r>
      <rPr>
        <b/>
        <sz val="12"/>
        <color theme="1"/>
        <rFont val="Calibri Light"/>
        <family val="2"/>
      </rPr>
      <t>שאינן עמלות ניהול חיצוני</t>
    </r>
  </si>
  <si>
    <t xml:space="preserve">צדדים שאינם קשורים </t>
  </si>
  <si>
    <t>5. סך הוצאות בעד ניהול תביעות</t>
  </si>
  <si>
    <t>6. סך הוצאות בעד מתן משכנתאות</t>
  </si>
  <si>
    <t xml:space="preserve">10 . סך דמי ניהול משתנים – החלק מתשלום עמלת ניהול חיצוני שנגזר מתשואת הנכסים </t>
  </si>
  <si>
    <t>11.   סה"כ הוצאות ישירות מסוג "עמלת ניהול חיצוני" (סכום סעיפים 11.א עד11.ט)</t>
  </si>
  <si>
    <t>7. סך הכל הוצאות ישירות שאינן מסוג עמלת ניהול חיצוני (סכום סעיפים 1 עד6)</t>
  </si>
  <si>
    <t>8. שווי ממוצע של נכסי הקופה או המסלול (ממוצע פשוט של סעיפים 8א ו-8ב)</t>
  </si>
  <si>
    <t>9. שיעור שנתי של הוצאות ישירות שאינן מסוג עמלת ניהול חיצוני (חלוקה של סעיף 7 בסעיף 8 )</t>
  </si>
  <si>
    <t>12. שיעור עמלת ניהול חיצוני בפועל (חלוקה של סעיף 11 בסעיף 8.ב)</t>
  </si>
  <si>
    <t>14. ההפרש בין שיעור מגבלת עמלת ניהול חיצוני מוצהרת לבין שיעור  עמלת ניהול חיצוני בפועל (סעיף 13 פחות סעיף 12)</t>
  </si>
  <si>
    <t xml:space="preserve">15א. סכום שהוחזר  לחוסכים (אם הוחזר) </t>
  </si>
  <si>
    <t xml:space="preserve">15ב. שיעור עמלת ניהול חיצוני בפועל לאחר החזר, (חלוקה של התוצאה של סעיף 11 בניכוי סעיף 15א, בסעיף 8.ב) </t>
  </si>
  <si>
    <t>סך הכל הוצאות ישירות בפועל (למעט דמי ניהול משתנים כאמור בסעיף 10)</t>
  </si>
  <si>
    <t>16. סך כל ההוצאות הישירות (סכום של סעיף 9 וסעיף 12)</t>
  </si>
  <si>
    <t>17. שיעור סך ההוצאות הישירות מתוך יתרת נכסים ממוצעת  (חלוקה של סעיף 16 בסעיף 8)</t>
  </si>
  <si>
    <t>19. De: שיעור הוצאות ישירות  (סכום של סעיף 9 וסעיף 18 )</t>
  </si>
  <si>
    <t>סך הכל דמי ניהול משתנים</t>
  </si>
  <si>
    <t>ב. השווי המשוערך של נכסי הקופה או המסלול נכון ליום 31 בדצמבר של שנת הכספים שהסתיימה 2023</t>
  </si>
  <si>
    <t>מספר אישור אוצר</t>
  </si>
  <si>
    <t xml:space="preserve">נספח 1 </t>
  </si>
  <si>
    <t/>
  </si>
  <si>
    <t>תאריך נכונות דו"ח</t>
  </si>
  <si>
    <t>קידוד קופה</t>
  </si>
  <si>
    <t>זרים</t>
  </si>
  <si>
    <t>פועלים</t>
  </si>
  <si>
    <t>קרן השתלמות שופטים</t>
  </si>
  <si>
    <t>4031</t>
  </si>
  <si>
    <t>294</t>
  </si>
  <si>
    <t>2024-12-31</t>
  </si>
  <si>
    <t>520030743-00000000000294-0294-000</t>
  </si>
  <si>
    <t xml:space="preserve">
נספח 1- סך  ההוצאות הישירות ששולמו בעד כל סוג של הוצאה ישירה לתקופה המסתיימת ביום 31.12.2024</t>
  </si>
  <si>
    <t>א. השווי המשוערך של  נכסי הקופה או המסלול נכון ליום 31 בדצמבר של שנת הכספים 2024</t>
  </si>
  <si>
    <t xml:space="preserve">פועלים </t>
  </si>
  <si>
    <t>NUTRIMENTA SINGAPORE</t>
  </si>
  <si>
    <t>DIAMOND CAPITAL MANAGMENT</t>
  </si>
  <si>
    <t>INVESCO</t>
  </si>
  <si>
    <t>VANGUARD GROUP</t>
  </si>
  <si>
    <t>ISHARES INC</t>
  </si>
  <si>
    <t>SPDR TRUST</t>
  </si>
  <si>
    <t>18. שיעור מגבלת עמלת ניהול חיצוני שהמשקיע המוסדי הצהיר עליה בהתאם לתקנה 2א לתקנות הוצאות ישירות עבור שנת הכספים הבאה 2025</t>
  </si>
  <si>
    <t>13. שיעור מגבלת עמלת ניהול חיצוני שהמשקיע המוסדי הצהיר עליה עבור שנת הכספים שהסתיימה 2024</t>
  </si>
  <si>
    <t>קסם</t>
  </si>
  <si>
    <t>הראל</t>
  </si>
  <si>
    <t>מגדל</t>
  </si>
  <si>
    <t>מור קרנות</t>
  </si>
  <si>
    <t>מיטב קרנות נאמנות</t>
  </si>
  <si>
    <t>Madison Realty Capital Debt V</t>
  </si>
  <si>
    <t>אלטו 3</t>
  </si>
  <si>
    <t>אלקטרה נדל"ן 3</t>
  </si>
  <si>
    <t>אלקטרה נדלן 2</t>
  </si>
  <si>
    <t>בלו אטלנטיק פרטנרס 2</t>
  </si>
  <si>
    <t>בלו אטלנטיק פרטנרס 3</t>
  </si>
  <si>
    <t>דובר 10</t>
  </si>
  <si>
    <t xml:space="preserve">המילטון ליין 4 </t>
  </si>
  <si>
    <t>פורמה 1</t>
  </si>
  <si>
    <t>אלפא הזדמנויות</t>
  </si>
  <si>
    <t>נוקד אקוויטי שותפות מוג</t>
  </si>
  <si>
    <t>אייפקס מדיום מרקט ישראל</t>
  </si>
  <si>
    <t>מונטה</t>
  </si>
  <si>
    <t>קלירמארק 3</t>
  </si>
  <si>
    <t>Windin’ Capital</t>
  </si>
  <si>
    <t>וינטאג' 5 אקסס</t>
  </si>
  <si>
    <t xml:space="preserve">נספח 2 </t>
  </si>
  <si>
    <t>נספח 2 – פרוט עמלות והוצאות שאינן עמלות ניהול חיצוני לתקופה המסתיימת ביום 31.12.2024</t>
  </si>
  <si>
    <t xml:space="preserve">נספח 3 </t>
  </si>
  <si>
    <t>נספח 3 - פירוט עמלות ניהול חיצוני לתקופה המסתיימת ביום 31.12.2024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</si>
</sst>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#,##0.00000000000000000"/>
    <numFmt numFmtId="165" formatCode="0.0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77"/>
      <scheme val="minor"/>
    </font>
    <font>
      <b/>
      <sz val="12"/>
      <color theme="1"/>
      <name val="Calibri Light"/>
      <family val="2"/>
    </font>
    <font>
      <sz val="12"/>
      <color theme="1"/>
      <name val="Calibri Light"/>
      <family val="2"/>
    </font>
    <font>
      <sz val="12"/>
      <color rgb="FF000000"/>
      <name val="Calibri Light"/>
      <family val="2"/>
    </font>
    <font>
      <strike/>
      <sz val="12"/>
      <color theme="1"/>
      <name val="Calibri Light"/>
      <family val="2"/>
    </font>
    <font>
      <b/>
      <sz val="12"/>
      <color rgb="FF000080"/>
      <name val="Calibri Light"/>
      <family val="2"/>
    </font>
    <font>
      <sz val="12"/>
      <color rgb="FF000080"/>
      <name val="Calibri Light"/>
      <family val="2"/>
    </font>
    <font>
      <sz val="11"/>
      <color theme="1"/>
      <name val="Calibri"/>
      <family val="2"/>
      <scheme val="minor"/>
    </font>
    <font>
      <b/>
      <sz val="8"/>
      <name val="Tahoma"/>
      <family val="2"/>
    </font>
    <font>
      <sz val="8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 style="medium">
        <color rgb="FF808080"/>
      </bottom>
      <diagonal/>
    </border>
    <border>
      <left/>
      <right style="medium">
        <color rgb="FF808080"/>
      </right>
      <top style="medium">
        <color rgb="FF808080"/>
      </top>
      <bottom style="medium">
        <color rgb="FF808080"/>
      </bottom>
      <diagonal/>
    </border>
    <border>
      <left style="medium">
        <color rgb="FF808080"/>
      </left>
      <right style="medium">
        <color rgb="FF808080"/>
      </right>
      <top/>
      <bottom style="medium">
        <color rgb="FF808080"/>
      </bottom>
      <diagonal/>
    </border>
    <border>
      <left/>
      <right style="medium">
        <color rgb="FF808080"/>
      </right>
      <top/>
      <bottom style="medium">
        <color rgb="FF808080"/>
      </bottom>
      <diagonal/>
    </border>
    <border>
      <left style="medium">
        <color rgb="FF808080"/>
      </left>
      <right style="medium">
        <color rgb="FF808080"/>
      </right>
      <top/>
      <bottom/>
      <diagonal/>
    </border>
    <border>
      <left/>
      <right style="medium">
        <color rgb="FF808080"/>
      </right>
      <top/>
      <bottom/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/>
      <diagonal/>
    </border>
  </borders>
  <cellStyleXfs count="4">
    <xf numFmtId="0" fontId="0" fillId="0" borderId="0"/>
    <xf numFmtId="0" fontId="1" fillId="0" borderId="0"/>
    <xf numFmtId="9" fontId="8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60">
    <xf numFmtId="0" fontId="0" fillId="0" borderId="0" xfId="0"/>
    <xf numFmtId="0" fontId="4" fillId="0" borderId="1" xfId="0" applyFont="1" applyBorder="1" applyAlignment="1">
      <alignment horizontal="right" vertical="center" readingOrder="2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4" fillId="0" borderId="1" xfId="0" applyFont="1" applyBorder="1" applyAlignment="1">
      <alignment horizontal="right" vertical="center" readingOrder="1"/>
    </xf>
    <xf numFmtId="0" fontId="3" fillId="0" borderId="1" xfId="0" applyFont="1" applyBorder="1" applyAlignment="1">
      <alignment horizontal="right" vertical="center" wrapText="1" readingOrder="2"/>
    </xf>
    <xf numFmtId="0" fontId="6" fillId="0" borderId="3" xfId="0" applyFont="1" applyBorder="1" applyAlignment="1">
      <alignment horizontal="right" vertical="center" wrapText="1" readingOrder="2"/>
    </xf>
    <xf numFmtId="0" fontId="2" fillId="0" borderId="2" xfId="0" applyFont="1" applyBorder="1" applyAlignment="1">
      <alignment horizontal="right" vertical="center" wrapText="1" readingOrder="2"/>
    </xf>
    <xf numFmtId="0" fontId="3" fillId="0" borderId="0" xfId="0" applyFont="1" applyAlignment="1">
      <alignment horizontal="right"/>
    </xf>
    <xf numFmtId="0" fontId="2" fillId="0" borderId="5" xfId="0" applyFont="1" applyBorder="1" applyAlignment="1">
      <alignment horizontal="right" vertical="center" wrapText="1" readingOrder="2"/>
    </xf>
    <xf numFmtId="0" fontId="3" fillId="0" borderId="4" xfId="0" applyFont="1" applyBorder="1" applyAlignment="1">
      <alignment horizontal="right" vertical="center" wrapText="1" readingOrder="2"/>
    </xf>
    <xf numFmtId="0" fontId="3" fillId="0" borderId="5" xfId="0" applyFont="1" applyBorder="1" applyAlignment="1">
      <alignment horizontal="right" vertical="center" wrapText="1" readingOrder="2"/>
    </xf>
    <xf numFmtId="0" fontId="3" fillId="0" borderId="7" xfId="0" applyFont="1" applyBorder="1" applyAlignment="1">
      <alignment horizontal="right" vertical="center" wrapText="1" readingOrder="2"/>
    </xf>
    <xf numFmtId="0" fontId="6" fillId="0" borderId="5" xfId="0" applyFont="1" applyBorder="1" applyAlignment="1">
      <alignment horizontal="right" vertical="center" wrapText="1" readingOrder="2"/>
    </xf>
    <xf numFmtId="0" fontId="7" fillId="0" borderId="5" xfId="0" applyFont="1" applyBorder="1" applyAlignment="1">
      <alignment horizontal="right" vertical="center" wrapText="1" readingOrder="2"/>
    </xf>
    <xf numFmtId="0" fontId="3" fillId="0" borderId="0" xfId="0" applyFont="1" applyAlignment="1">
      <alignment horizontal="right" vertical="center" readingOrder="2"/>
    </xf>
    <xf numFmtId="0" fontId="2" fillId="0" borderId="2" xfId="0" applyFont="1" applyBorder="1" applyAlignment="1">
      <alignment horizontal="justify" vertical="center" wrapText="1" readingOrder="2"/>
    </xf>
    <xf numFmtId="0" fontId="3" fillId="0" borderId="4" xfId="0" applyFont="1" applyBorder="1" applyAlignment="1">
      <alignment horizontal="justify" vertical="center" wrapText="1" readingOrder="2"/>
    </xf>
    <xf numFmtId="4" fontId="4" fillId="0" borderId="1" xfId="0" applyNumberFormat="1" applyFont="1" applyBorder="1" applyAlignment="1">
      <alignment horizontal="right" vertical="center" readingOrder="1"/>
    </xf>
    <xf numFmtId="2" fontId="4" fillId="0" borderId="1" xfId="0" applyNumberFormat="1" applyFont="1" applyBorder="1" applyAlignment="1">
      <alignment horizontal="right" vertical="center" readingOrder="1"/>
    </xf>
    <xf numFmtId="2" fontId="4" fillId="0" borderId="1" xfId="2" applyNumberFormat="1" applyFont="1" applyFill="1" applyBorder="1" applyAlignment="1">
      <alignment horizontal="right" vertical="center" readingOrder="1"/>
    </xf>
    <xf numFmtId="4" fontId="3" fillId="0" borderId="4" xfId="0" applyNumberFormat="1" applyFont="1" applyBorder="1" applyAlignment="1">
      <alignment horizontal="right" vertical="center" wrapText="1" readingOrder="2"/>
    </xf>
    <xf numFmtId="2" fontId="3" fillId="0" borderId="4" xfId="0" applyNumberFormat="1" applyFont="1" applyBorder="1" applyAlignment="1">
      <alignment horizontal="right" vertical="center" wrapText="1" readingOrder="2"/>
    </xf>
    <xf numFmtId="0" fontId="10" fillId="0" borderId="1" xfId="0" applyFont="1" applyBorder="1" applyAlignment="1">
      <alignment horizontal="right" wrapText="1"/>
    </xf>
    <xf numFmtId="0" fontId="9" fillId="0" borderId="0" xfId="0" applyFont="1" applyAlignment="1">
      <alignment horizontal="right" wrapText="1"/>
    </xf>
    <xf numFmtId="2" fontId="3" fillId="0" borderId="4" xfId="0" applyNumberFormat="1" applyFont="1" applyBorder="1" applyAlignment="1">
      <alignment horizontal="justify" vertical="center" wrapText="1" readingOrder="2"/>
    </xf>
    <xf numFmtId="4" fontId="3" fillId="0" borderId="4" xfId="0" applyNumberFormat="1" applyFont="1" applyBorder="1" applyAlignment="1">
      <alignment horizontal="justify" vertical="center" wrapText="1" readingOrder="2"/>
    </xf>
    <xf numFmtId="0" fontId="10" fillId="0" borderId="0" xfId="0" applyFont="1" applyAlignment="1">
      <alignment horizontal="right" wrapText="1"/>
    </xf>
    <xf numFmtId="4" fontId="3" fillId="0" borderId="0" xfId="0" applyNumberFormat="1" applyFont="1" applyAlignment="1">
      <alignment horizontal="right" vertical="center"/>
    </xf>
    <xf numFmtId="10" fontId="3" fillId="0" borderId="0" xfId="2" applyNumberFormat="1" applyFont="1" applyFill="1" applyAlignment="1">
      <alignment horizontal="right" vertical="center"/>
    </xf>
    <xf numFmtId="43" fontId="4" fillId="0" borderId="1" xfId="3" applyFont="1" applyFill="1" applyBorder="1" applyAlignment="1">
      <alignment horizontal="right" vertical="center" readingOrder="1"/>
    </xf>
    <xf numFmtId="2" fontId="4" fillId="0" borderId="0" xfId="2" applyNumberFormat="1" applyFont="1" applyFill="1" applyBorder="1" applyAlignment="1">
      <alignment horizontal="right" vertical="center" readingOrder="1"/>
    </xf>
    <xf numFmtId="0" fontId="10" fillId="0" borderId="0" xfId="0" applyFont="1" applyAlignment="1" applyProtection="1">
      <alignment horizontal="right" wrapText="1"/>
      <protection locked="0"/>
    </xf>
    <xf numFmtId="2" fontId="10" fillId="0" borderId="0" xfId="0" applyNumberFormat="1" applyFont="1" applyAlignment="1" applyProtection="1">
      <alignment horizontal="left" wrapText="1"/>
      <protection locked="0"/>
    </xf>
    <xf numFmtId="2" fontId="10" fillId="0" borderId="0" xfId="0" applyNumberFormat="1" applyFont="1" applyAlignment="1">
      <alignment horizontal="left" wrapText="1"/>
    </xf>
    <xf numFmtId="4" fontId="9" fillId="0" borderId="0" xfId="0" applyNumberFormat="1" applyFont="1" applyAlignment="1">
      <alignment horizontal="right"/>
    </xf>
    <xf numFmtId="4" fontId="10" fillId="0" borderId="0" xfId="0" applyNumberFormat="1" applyFont="1" applyAlignment="1" applyProtection="1">
      <alignment horizontal="right"/>
      <protection locked="0"/>
    </xf>
    <xf numFmtId="2" fontId="3" fillId="0" borderId="0" xfId="2" applyNumberFormat="1" applyFont="1" applyFill="1" applyAlignment="1">
      <alignment horizontal="right" vertical="center"/>
    </xf>
    <xf numFmtId="2" fontId="3" fillId="0" borderId="0" xfId="0" applyNumberFormat="1" applyFont="1" applyAlignment="1">
      <alignment horizontal="right" vertical="center"/>
    </xf>
    <xf numFmtId="0" fontId="2" fillId="0" borderId="1" xfId="0" applyFont="1" applyBorder="1" applyAlignment="1">
      <alignment horizontal="right" vertical="center" wrapText="1" readingOrder="2"/>
    </xf>
    <xf numFmtId="43" fontId="4" fillId="0" borderId="1" xfId="0" applyNumberFormat="1" applyFont="1" applyBorder="1" applyAlignment="1">
      <alignment horizontal="right" vertical="center" readingOrder="1"/>
    </xf>
    <xf numFmtId="4" fontId="3" fillId="0" borderId="0" xfId="0" applyNumberFormat="1" applyFont="1" applyAlignment="1">
      <alignment horizontal="right" vertical="center" readingOrder="2"/>
    </xf>
    <xf numFmtId="164" fontId="3" fillId="0" borderId="0" xfId="0" applyNumberFormat="1" applyFont="1" applyAlignment="1">
      <alignment horizontal="right" vertical="center" readingOrder="2"/>
    </xf>
    <xf numFmtId="43" fontId="3" fillId="0" borderId="4" xfId="0" applyNumberFormat="1" applyFont="1" applyBorder="1" applyAlignment="1">
      <alignment horizontal="justify" vertical="center" wrapText="1" readingOrder="2"/>
    </xf>
    <xf numFmtId="165" fontId="4" fillId="0" borderId="1" xfId="0" applyNumberFormat="1" applyFont="1" applyBorder="1" applyAlignment="1">
      <alignment horizontal="right" vertical="center" readingOrder="1"/>
    </xf>
    <xf numFmtId="165" fontId="3" fillId="0" borderId="4" xfId="0" applyNumberFormat="1" applyFont="1" applyBorder="1" applyAlignment="1">
      <alignment horizontal="justify" vertical="center" wrapText="1" readingOrder="2"/>
    </xf>
    <xf numFmtId="0" fontId="3" fillId="0" borderId="8" xfId="0" applyFont="1" applyBorder="1" applyAlignment="1">
      <alignment vertical="center" wrapText="1" readingOrder="2"/>
    </xf>
    <xf numFmtId="0" fontId="3" fillId="0" borderId="6" xfId="0" applyFont="1" applyBorder="1" applyAlignment="1">
      <alignment vertical="center" wrapText="1" readingOrder="2"/>
    </xf>
    <xf numFmtId="0" fontId="3" fillId="0" borderId="4" xfId="0" applyFont="1" applyBorder="1" applyAlignment="1">
      <alignment vertical="center" wrapText="1" readingOrder="2"/>
    </xf>
    <xf numFmtId="0" fontId="10" fillId="2" borderId="1" xfId="0" applyFont="1" applyFill="1" applyBorder="1" applyAlignment="1" applyProtection="1">
      <alignment horizontal="right" wrapText="1"/>
      <protection locked="0"/>
    </xf>
    <xf numFmtId="10" fontId="3" fillId="0" borderId="0" xfId="2" applyNumberFormat="1" applyFont="1" applyAlignment="1">
      <alignment horizontal="right" vertical="center"/>
    </xf>
    <xf numFmtId="4" fontId="3" fillId="0" borderId="0" xfId="0" applyNumberFormat="1" applyFont="1" applyAlignment="1">
      <alignment horizontal="right"/>
    </xf>
    <xf numFmtId="0" fontId="3" fillId="0" borderId="8" xfId="0" applyFont="1" applyBorder="1" applyAlignment="1">
      <alignment horizontal="right" vertical="center" wrapText="1" readingOrder="2"/>
    </xf>
    <xf numFmtId="0" fontId="3" fillId="0" borderId="4" xfId="0" applyFont="1" applyBorder="1" applyAlignment="1">
      <alignment horizontal="right" vertical="center" wrapText="1" readingOrder="2"/>
    </xf>
    <xf numFmtId="0" fontId="3" fillId="0" borderId="6" xfId="0" applyFont="1" applyBorder="1" applyAlignment="1">
      <alignment horizontal="right" vertical="center" wrapText="1" readingOrder="2"/>
    </xf>
    <xf numFmtId="0" fontId="3" fillId="0" borderId="8" xfId="0" applyFont="1" applyBorder="1" applyAlignment="1">
      <alignment horizontal="justify" vertical="center" wrapText="1" readingOrder="2"/>
    </xf>
    <xf numFmtId="0" fontId="3" fillId="0" borderId="4" xfId="0" applyFont="1" applyBorder="1" applyAlignment="1">
      <alignment horizontal="justify" vertical="center" wrapText="1" readingOrder="2"/>
    </xf>
    <xf numFmtId="0" fontId="2" fillId="0" borderId="8" xfId="0" applyFont="1" applyBorder="1" applyAlignment="1">
      <alignment horizontal="right" vertical="center" wrapText="1" readingOrder="2"/>
    </xf>
    <xf numFmtId="0" fontId="2" fillId="0" borderId="4" xfId="0" applyFont="1" applyBorder="1" applyAlignment="1">
      <alignment horizontal="right" vertical="center" wrapText="1" readingOrder="2"/>
    </xf>
    <xf numFmtId="0" fontId="3" fillId="0" borderId="6" xfId="0" applyFont="1" applyBorder="1" applyAlignment="1">
      <alignment horizontal="justify" vertical="center" wrapText="1" readingOrder="2"/>
    </xf>
  </cellXfs>
  <cellStyles count="4">
    <cellStyle name="Comma" xfId="3" builtinId="3"/>
    <cellStyle name="Normal" xfId="0" builtinId="0"/>
    <cellStyle name="Normal 2" xfId="1" xr:uid="{54966482-994A-4C81-9F57-A7CF61072040}"/>
    <cellStyle name="Percent" xfId="2" builtinId="5"/>
  </cellStyles>
  <dxfs count="0"/>
  <tableStyles count="0" defaultTableStyle="TableStyleMedium2" defaultPivotStyle="PivotStyleLight16"/>
  <colors>
    <mruColors>
      <color rgb="FFFFFF99"/>
      <color rgb="FF8BFFBF"/>
      <color rgb="FFFF967D"/>
      <color rgb="FFFF8B8B"/>
      <color rgb="FFFFBE7D"/>
      <color rgb="FFFFB87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ערכת נושא של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D2BAE6-6C20-45C9-A01B-0D880F3F5FF9}">
  <sheetPr codeName="גיליון8"/>
  <dimension ref="A2:J73"/>
  <sheetViews>
    <sheetView rightToLeft="1" tabSelected="1" topLeftCell="A48" workbookViewId="0">
      <selection activeCell="E67" sqref="E67"/>
    </sheetView>
  </sheetViews>
  <sheetFormatPr defaultColWidth="9" defaultRowHeight="15.75" x14ac:dyDescent="0.25"/>
  <cols>
    <col min="1" max="1" width="81.7109375" style="2" customWidth="1"/>
    <col min="2" max="2" width="46" style="2" customWidth="1"/>
    <col min="3" max="3" width="16.42578125" style="2" customWidth="1"/>
    <col min="4" max="4" width="1.7109375" style="2" customWidth="1"/>
    <col min="5" max="5" width="26.5703125" style="2" customWidth="1"/>
    <col min="6" max="16384" width="9" style="2"/>
  </cols>
  <sheetData>
    <row r="2" spans="1:10" x14ac:dyDescent="0.25">
      <c r="A2" s="2" t="s">
        <v>103</v>
      </c>
      <c r="B2" s="2" t="s">
        <v>104</v>
      </c>
    </row>
    <row r="3" spans="1:10" x14ac:dyDescent="0.25">
      <c r="A3" s="2" t="s">
        <v>96</v>
      </c>
      <c r="B3" s="2" t="s">
        <v>105</v>
      </c>
    </row>
    <row r="4" spans="1:10" x14ac:dyDescent="0.25">
      <c r="A4" s="2" t="s">
        <v>97</v>
      </c>
      <c r="B4" s="2" t="s">
        <v>98</v>
      </c>
    </row>
    <row r="5" spans="1:10" x14ac:dyDescent="0.25">
      <c r="A5" s="2" t="s">
        <v>99</v>
      </c>
      <c r="B5" s="2" t="s">
        <v>106</v>
      </c>
    </row>
    <row r="6" spans="1:10" ht="16.5" thickBot="1" x14ac:dyDescent="0.3">
      <c r="A6" s="2" t="s">
        <v>100</v>
      </c>
      <c r="B6" s="2" t="s">
        <v>107</v>
      </c>
    </row>
    <row r="7" spans="1:10" ht="48" thickBot="1" x14ac:dyDescent="0.3">
      <c r="A7" s="6" t="s">
        <v>108</v>
      </c>
      <c r="B7" s="1" t="s">
        <v>0</v>
      </c>
    </row>
    <row r="8" spans="1:10" x14ac:dyDescent="0.25">
      <c r="A8" s="3"/>
      <c r="B8" s="3"/>
    </row>
    <row r="9" spans="1:10" x14ac:dyDescent="0.25">
      <c r="A9" s="3"/>
      <c r="B9" s="4"/>
    </row>
    <row r="10" spans="1:10" x14ac:dyDescent="0.25">
      <c r="A10" s="3"/>
      <c r="B10" s="4"/>
      <c r="J10" s="50"/>
    </row>
    <row r="11" spans="1:10" x14ac:dyDescent="0.25">
      <c r="A11" s="5" t="s">
        <v>1</v>
      </c>
      <c r="B11" s="18">
        <f>+B12+B13</f>
        <v>76.040000000000006</v>
      </c>
    </row>
    <row r="12" spans="1:10" x14ac:dyDescent="0.25">
      <c r="A12" s="5" t="s">
        <v>2</v>
      </c>
      <c r="B12" s="18">
        <v>0</v>
      </c>
    </row>
    <row r="13" spans="1:10" x14ac:dyDescent="0.25">
      <c r="A13" s="5" t="s">
        <v>3</v>
      </c>
      <c r="B13" s="18">
        <v>76.040000000000006</v>
      </c>
    </row>
    <row r="14" spans="1:10" x14ac:dyDescent="0.25">
      <c r="A14" s="5"/>
      <c r="B14" s="4"/>
    </row>
    <row r="15" spans="1:10" ht="31.5" x14ac:dyDescent="0.25">
      <c r="A15" s="5" t="s">
        <v>20</v>
      </c>
      <c r="B15" s="18">
        <f>+B16+B17</f>
        <v>2.89</v>
      </c>
    </row>
    <row r="16" spans="1:10" x14ac:dyDescent="0.25">
      <c r="A16" s="5" t="s">
        <v>4</v>
      </c>
      <c r="B16" s="18">
        <v>0</v>
      </c>
    </row>
    <row r="17" spans="1:3" x14ac:dyDescent="0.25">
      <c r="A17" s="5" t="s">
        <v>5</v>
      </c>
      <c r="B17" s="18">
        <v>2.89</v>
      </c>
    </row>
    <row r="18" spans="1:3" x14ac:dyDescent="0.25">
      <c r="A18" s="5"/>
      <c r="B18" s="4"/>
    </row>
    <row r="19" spans="1:3" x14ac:dyDescent="0.25">
      <c r="A19" s="5" t="s">
        <v>6</v>
      </c>
      <c r="B19" s="18">
        <f>+B20+B21</f>
        <v>1.8</v>
      </c>
    </row>
    <row r="20" spans="1:3" ht="31.5" x14ac:dyDescent="0.25">
      <c r="A20" s="5" t="s">
        <v>76</v>
      </c>
      <c r="B20" s="18">
        <v>1.8</v>
      </c>
    </row>
    <row r="21" spans="1:3" x14ac:dyDescent="0.25">
      <c r="A21" s="5" t="s">
        <v>7</v>
      </c>
      <c r="B21" s="18">
        <v>0</v>
      </c>
    </row>
    <row r="22" spans="1:3" x14ac:dyDescent="0.25">
      <c r="A22" s="5"/>
      <c r="B22" s="4"/>
    </row>
    <row r="23" spans="1:3" x14ac:dyDescent="0.25">
      <c r="A23" s="5" t="s">
        <v>8</v>
      </c>
      <c r="B23" s="19">
        <v>288.54944</v>
      </c>
    </row>
    <row r="24" spans="1:3" x14ac:dyDescent="0.25">
      <c r="A24" s="5"/>
      <c r="B24" s="4"/>
    </row>
    <row r="25" spans="1:3" x14ac:dyDescent="0.25">
      <c r="A25" s="5" t="s">
        <v>79</v>
      </c>
      <c r="B25" s="18">
        <f>D35</f>
        <v>0</v>
      </c>
    </row>
    <row r="26" spans="1:3" x14ac:dyDescent="0.25">
      <c r="A26" s="5"/>
      <c r="B26" s="4"/>
    </row>
    <row r="27" spans="1:3" x14ac:dyDescent="0.25">
      <c r="A27" s="5" t="s">
        <v>80</v>
      </c>
      <c r="B27" s="18">
        <f>D36</f>
        <v>0</v>
      </c>
    </row>
    <row r="28" spans="1:3" x14ac:dyDescent="0.25">
      <c r="A28" s="5"/>
      <c r="B28" s="4"/>
    </row>
    <row r="29" spans="1:3" x14ac:dyDescent="0.25">
      <c r="A29" s="5" t="s">
        <v>83</v>
      </c>
      <c r="B29" s="18">
        <f>+B27+B25+B23+B19+B15+B11</f>
        <v>369.27944000000002</v>
      </c>
    </row>
    <row r="30" spans="1:3" x14ac:dyDescent="0.25">
      <c r="A30" s="5"/>
      <c r="B30" s="4"/>
    </row>
    <row r="31" spans="1:3" x14ac:dyDescent="0.25">
      <c r="A31" s="5" t="s">
        <v>84</v>
      </c>
      <c r="B31" s="30">
        <f>+(B33+B32)/2</f>
        <v>360781.01546000002</v>
      </c>
    </row>
    <row r="32" spans="1:3" x14ac:dyDescent="0.25">
      <c r="A32" s="5" t="s">
        <v>109</v>
      </c>
      <c r="B32" s="30">
        <v>383981.48092</v>
      </c>
      <c r="C32" s="29"/>
    </row>
    <row r="33" spans="1:3" ht="31.5" x14ac:dyDescent="0.25">
      <c r="A33" s="5" t="s">
        <v>95</v>
      </c>
      <c r="B33" s="30">
        <v>337580.55</v>
      </c>
    </row>
    <row r="34" spans="1:3" x14ac:dyDescent="0.25">
      <c r="A34" s="5"/>
      <c r="B34" s="4"/>
    </row>
    <row r="35" spans="1:3" ht="31.5" x14ac:dyDescent="0.25">
      <c r="A35" s="5" t="s">
        <v>85</v>
      </c>
      <c r="B35" s="20">
        <f>(B29/B31)*100</f>
        <v>0.10235556311885324</v>
      </c>
    </row>
    <row r="36" spans="1:3" x14ac:dyDescent="0.25">
      <c r="A36" s="5"/>
      <c r="B36" s="4"/>
    </row>
    <row r="37" spans="1:3" x14ac:dyDescent="0.25">
      <c r="A37" s="39" t="s">
        <v>9</v>
      </c>
      <c r="B37" s="4"/>
    </row>
    <row r="38" spans="1:3" x14ac:dyDescent="0.25">
      <c r="A38" s="39"/>
      <c r="B38" s="4"/>
    </row>
    <row r="39" spans="1:3" x14ac:dyDescent="0.25">
      <c r="A39" s="5" t="s">
        <v>81</v>
      </c>
      <c r="B39" s="44">
        <f>'נספח 3 - עמלות ניהול חיצוני'!B95</f>
        <v>105.83422</v>
      </c>
    </row>
    <row r="40" spans="1:3" x14ac:dyDescent="0.25">
      <c r="A40" s="5"/>
      <c r="B40" s="4"/>
    </row>
    <row r="41" spans="1:3" x14ac:dyDescent="0.25">
      <c r="A41" s="5" t="s">
        <v>82</v>
      </c>
      <c r="B41" s="18">
        <f>+B42+B43+B44+B45+B46+B47+B48+B49+B50</f>
        <v>397.57449392938474</v>
      </c>
    </row>
    <row r="42" spans="1:3" x14ac:dyDescent="0.25">
      <c r="A42" s="5" t="s">
        <v>10</v>
      </c>
      <c r="B42" s="18">
        <f>'נספח 3 - עמלות ניהול חיצוני'!B13</f>
        <v>7.6013937999999994</v>
      </c>
    </row>
    <row r="43" spans="1:3" x14ac:dyDescent="0.25">
      <c r="A43" s="5" t="s">
        <v>11</v>
      </c>
      <c r="B43" s="18">
        <f>'נספח 3 - עמלות ניהול חיצוני'!B32</f>
        <v>278.55049195999999</v>
      </c>
      <c r="C43" s="28"/>
    </row>
    <row r="44" spans="1:3" x14ac:dyDescent="0.25">
      <c r="A44" s="5" t="s">
        <v>12</v>
      </c>
      <c r="B44" s="18">
        <v>0</v>
      </c>
    </row>
    <row r="45" spans="1:3" x14ac:dyDescent="0.25">
      <c r="A45" s="5" t="s">
        <v>13</v>
      </c>
      <c r="B45" s="18">
        <v>0</v>
      </c>
    </row>
    <row r="46" spans="1:3" ht="31.5" x14ac:dyDescent="0.25">
      <c r="A46" s="5" t="s">
        <v>14</v>
      </c>
      <c r="B46" s="19">
        <f>'נספח 3 - עמלות ניהול חיצוני'!B69</f>
        <v>1.6310832977495551</v>
      </c>
    </row>
    <row r="47" spans="1:3" ht="31.5" x14ac:dyDescent="0.25">
      <c r="A47" s="5" t="s">
        <v>15</v>
      </c>
      <c r="B47" s="19">
        <f>'נספח 3 - עמלות ניהול חיצוני'!B64</f>
        <v>100.60258617021053</v>
      </c>
    </row>
    <row r="48" spans="1:3" ht="31.5" x14ac:dyDescent="0.25">
      <c r="A48" s="5" t="s">
        <v>16</v>
      </c>
      <c r="B48" s="19">
        <v>0</v>
      </c>
    </row>
    <row r="49" spans="1:3" ht="31.5" x14ac:dyDescent="0.25">
      <c r="A49" s="5" t="s">
        <v>17</v>
      </c>
      <c r="B49" s="19">
        <f>'נספח 3 - עמלות ניהול חיצוני'!B82</f>
        <v>9.1889387014246644</v>
      </c>
    </row>
    <row r="50" spans="1:3" x14ac:dyDescent="0.25">
      <c r="A50" s="5" t="s">
        <v>18</v>
      </c>
      <c r="B50" s="19">
        <v>0</v>
      </c>
    </row>
    <row r="51" spans="1:3" x14ac:dyDescent="0.25">
      <c r="A51" s="5"/>
      <c r="B51" s="4"/>
    </row>
    <row r="52" spans="1:3" x14ac:dyDescent="0.25">
      <c r="A52" s="5" t="s">
        <v>86</v>
      </c>
      <c r="B52" s="20">
        <f>(B41/B33)*100</f>
        <v>0.11777174186409281</v>
      </c>
      <c r="C52" s="29"/>
    </row>
    <row r="53" spans="1:3" x14ac:dyDescent="0.25">
      <c r="A53" s="5"/>
      <c r="B53" s="4"/>
    </row>
    <row r="54" spans="1:3" ht="31.5" x14ac:dyDescent="0.25">
      <c r="A54" s="5" t="s">
        <v>118</v>
      </c>
      <c r="B54" s="4">
        <v>0.2</v>
      </c>
    </row>
    <row r="55" spans="1:3" x14ac:dyDescent="0.25">
      <c r="A55" s="5"/>
      <c r="B55" s="4"/>
    </row>
    <row r="56" spans="1:3" ht="31.5" x14ac:dyDescent="0.25">
      <c r="A56" s="5" t="s">
        <v>87</v>
      </c>
      <c r="B56" s="19">
        <f>B54-B52</f>
        <v>8.2228258135907201E-2</v>
      </c>
    </row>
    <row r="57" spans="1:3" x14ac:dyDescent="0.25">
      <c r="A57" s="5"/>
      <c r="B57" s="19"/>
    </row>
    <row r="58" spans="1:3" x14ac:dyDescent="0.25">
      <c r="A58" s="5" t="s">
        <v>88</v>
      </c>
      <c r="B58" s="18">
        <v>0</v>
      </c>
    </row>
    <row r="59" spans="1:3" ht="31.5" x14ac:dyDescent="0.25">
      <c r="A59" s="5" t="s">
        <v>89</v>
      </c>
      <c r="B59" s="40">
        <f>(B41+B58)/B33*100</f>
        <v>0.11777174186409281</v>
      </c>
    </row>
    <row r="60" spans="1:3" x14ac:dyDescent="0.25">
      <c r="A60" s="5"/>
      <c r="B60" s="4"/>
    </row>
    <row r="61" spans="1:3" x14ac:dyDescent="0.25">
      <c r="A61" s="5" t="s">
        <v>90</v>
      </c>
      <c r="B61" s="18"/>
    </row>
    <row r="62" spans="1:3" x14ac:dyDescent="0.25">
      <c r="A62" s="5"/>
      <c r="B62" s="18"/>
    </row>
    <row r="63" spans="1:3" x14ac:dyDescent="0.25">
      <c r="A63" s="5" t="s">
        <v>91</v>
      </c>
      <c r="B63" s="18">
        <f>+B41+B29</f>
        <v>766.85393392938477</v>
      </c>
    </row>
    <row r="64" spans="1:3" x14ac:dyDescent="0.25">
      <c r="A64" s="5" t="s">
        <v>92</v>
      </c>
      <c r="B64" s="31">
        <f>(B63/B31)*100</f>
        <v>0.21255384875272249</v>
      </c>
      <c r="C64" s="29"/>
    </row>
    <row r="65" spans="1:2" x14ac:dyDescent="0.25">
      <c r="A65" s="5"/>
      <c r="B65" s="4"/>
    </row>
    <row r="66" spans="1:2" x14ac:dyDescent="0.25">
      <c r="A66" s="5" t="s">
        <v>19</v>
      </c>
      <c r="B66" s="4"/>
    </row>
    <row r="67" spans="1:2" ht="31.5" x14ac:dyDescent="0.25">
      <c r="A67" s="5" t="s">
        <v>117</v>
      </c>
      <c r="B67" s="4"/>
    </row>
    <row r="68" spans="1:2" x14ac:dyDescent="0.25">
      <c r="A68" s="5" t="s">
        <v>93</v>
      </c>
      <c r="B68" s="19">
        <f>+B67+B35</f>
        <v>0.10235556311885324</v>
      </c>
    </row>
    <row r="69" spans="1:2" x14ac:dyDescent="0.25">
      <c r="A69" s="3"/>
      <c r="B69" s="3"/>
    </row>
    <row r="72" spans="1:2" x14ac:dyDescent="0.25">
      <c r="B72" s="37"/>
    </row>
    <row r="73" spans="1:2" x14ac:dyDescent="0.25">
      <c r="B73" s="38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14B9E8-E53E-4A7E-AFA6-9C5C77BF29A8}">
  <sheetPr codeName="גיליון5"/>
  <dimension ref="A2:D82"/>
  <sheetViews>
    <sheetView rightToLeft="1" topLeftCell="A43" workbookViewId="0">
      <selection activeCell="G65" sqref="G65"/>
    </sheetView>
  </sheetViews>
  <sheetFormatPr defaultColWidth="9" defaultRowHeight="15.75" x14ac:dyDescent="0.25"/>
  <cols>
    <col min="1" max="1" width="30.42578125" style="8" customWidth="1"/>
    <col min="2" max="2" width="52" style="8" customWidth="1"/>
    <col min="3" max="7" width="9" style="8"/>
    <col min="8" max="8" width="11" style="8" bestFit="1" customWidth="1"/>
    <col min="9" max="16384" width="9" style="8"/>
  </cols>
  <sheetData>
    <row r="2" spans="1:4" x14ac:dyDescent="0.25">
      <c r="A2" s="8" t="s">
        <v>103</v>
      </c>
      <c r="B2" s="8" t="s">
        <v>104</v>
      </c>
    </row>
    <row r="3" spans="1:4" x14ac:dyDescent="0.25">
      <c r="A3" s="8" t="s">
        <v>96</v>
      </c>
      <c r="B3" s="8" t="s">
        <v>105</v>
      </c>
    </row>
    <row r="4" spans="1:4" x14ac:dyDescent="0.25">
      <c r="A4" s="8" t="s">
        <v>140</v>
      </c>
      <c r="B4" s="8" t="s">
        <v>98</v>
      </c>
    </row>
    <row r="5" spans="1:4" x14ac:dyDescent="0.25">
      <c r="A5" s="8" t="s">
        <v>99</v>
      </c>
      <c r="B5" s="8" t="s">
        <v>106</v>
      </c>
    </row>
    <row r="6" spans="1:4" ht="16.5" thickBot="1" x14ac:dyDescent="0.3">
      <c r="A6" s="8" t="s">
        <v>100</v>
      </c>
      <c r="B6" s="8" t="s">
        <v>107</v>
      </c>
    </row>
    <row r="7" spans="1:4" ht="71.25" customHeight="1" thickBot="1" x14ac:dyDescent="0.3">
      <c r="A7" s="6" t="s">
        <v>141</v>
      </c>
      <c r="B7" s="7" t="s">
        <v>0</v>
      </c>
    </row>
    <row r="8" spans="1:4" ht="48" thickBot="1" x14ac:dyDescent="0.3">
      <c r="A8" s="9" t="s">
        <v>21</v>
      </c>
      <c r="B8" s="10"/>
    </row>
    <row r="9" spans="1:4" ht="16.5" thickBot="1" x14ac:dyDescent="0.3">
      <c r="A9" s="9" t="s">
        <v>22</v>
      </c>
      <c r="B9" s="10"/>
    </row>
    <row r="10" spans="1:4" ht="16.5" thickBot="1" x14ac:dyDescent="0.3">
      <c r="A10" s="49"/>
      <c r="B10" s="21"/>
    </row>
    <row r="11" spans="1:4" ht="16.5" thickBot="1" x14ac:dyDescent="0.3">
      <c r="A11" s="9" t="s">
        <v>78</v>
      </c>
      <c r="B11" s="21"/>
    </row>
    <row r="12" spans="1:4" ht="16.5" thickBot="1" x14ac:dyDescent="0.3">
      <c r="A12" s="10" t="s">
        <v>102</v>
      </c>
      <c r="B12" s="21">
        <v>72.850000000000009</v>
      </c>
      <c r="D12" s="51"/>
    </row>
    <row r="13" spans="1:4" ht="16.5" thickBot="1" x14ac:dyDescent="0.3">
      <c r="A13" s="10" t="s">
        <v>101</v>
      </c>
      <c r="B13" s="21">
        <v>3.19</v>
      </c>
    </row>
    <row r="14" spans="1:4" ht="16.5" thickBot="1" x14ac:dyDescent="0.3">
      <c r="A14" s="10"/>
      <c r="B14" s="21"/>
    </row>
    <row r="15" spans="1:4" ht="16.5" thickBot="1" x14ac:dyDescent="0.3">
      <c r="A15" s="10"/>
      <c r="B15" s="21"/>
    </row>
    <row r="16" spans="1:4" ht="15" customHeight="1" thickBot="1" x14ac:dyDescent="0.3">
      <c r="A16" s="10"/>
      <c r="B16" s="10"/>
    </row>
    <row r="17" spans="1:2" ht="14.25" customHeight="1" thickBot="1" x14ac:dyDescent="0.3">
      <c r="A17" s="10"/>
      <c r="B17" s="10"/>
    </row>
    <row r="18" spans="1:2" ht="15" customHeight="1" thickBot="1" x14ac:dyDescent="0.3">
      <c r="A18" s="10"/>
      <c r="B18" s="10"/>
    </row>
    <row r="19" spans="1:2" ht="16.5" thickBot="1" x14ac:dyDescent="0.3">
      <c r="A19" s="9" t="s">
        <v>24</v>
      </c>
      <c r="B19" s="21">
        <f>SUM(B9:B18)</f>
        <v>76.040000000000006</v>
      </c>
    </row>
    <row r="20" spans="1:2" ht="16.5" thickBot="1" x14ac:dyDescent="0.3">
      <c r="A20" s="13"/>
      <c r="B20" s="10"/>
    </row>
    <row r="21" spans="1:2" ht="16.5" thickBot="1" x14ac:dyDescent="0.3">
      <c r="A21" s="9" t="s">
        <v>25</v>
      </c>
      <c r="B21" s="10"/>
    </row>
    <row r="22" spans="1:2" ht="16.5" thickBot="1" x14ac:dyDescent="0.3">
      <c r="A22" s="9" t="s">
        <v>22</v>
      </c>
      <c r="B22" s="10"/>
    </row>
    <row r="23" spans="1:2" ht="16.5" thickBot="1" x14ac:dyDescent="0.3">
      <c r="A23" s="11" t="s">
        <v>42</v>
      </c>
      <c r="B23" s="10"/>
    </row>
    <row r="24" spans="1:2" ht="16.5" thickBot="1" x14ac:dyDescent="0.3">
      <c r="A24" s="11" t="s">
        <v>43</v>
      </c>
      <c r="B24" s="46"/>
    </row>
    <row r="25" spans="1:2" x14ac:dyDescent="0.25">
      <c r="A25" s="12" t="s">
        <v>40</v>
      </c>
      <c r="B25" s="46"/>
    </row>
    <row r="26" spans="1:2" x14ac:dyDescent="0.25">
      <c r="A26" s="12" t="s">
        <v>45</v>
      </c>
      <c r="B26" s="47"/>
    </row>
    <row r="27" spans="1:2" ht="14.25" customHeight="1" x14ac:dyDescent="0.25">
      <c r="A27" s="12"/>
      <c r="B27" s="47"/>
    </row>
    <row r="28" spans="1:2" ht="15" customHeight="1" thickBot="1" x14ac:dyDescent="0.3">
      <c r="A28" s="14"/>
      <c r="B28" s="48"/>
    </row>
    <row r="29" spans="1:2" ht="16.5" thickBot="1" x14ac:dyDescent="0.3">
      <c r="A29" s="9" t="s">
        <v>23</v>
      </c>
      <c r="B29" s="10"/>
    </row>
    <row r="30" spans="1:2" ht="16.5" thickBot="1" x14ac:dyDescent="0.3">
      <c r="A30" s="11" t="s">
        <v>110</v>
      </c>
      <c r="B30" s="21">
        <v>2.89</v>
      </c>
    </row>
    <row r="31" spans="1:2" ht="16.5" thickBot="1" x14ac:dyDescent="0.3">
      <c r="A31" s="11" t="s">
        <v>42</v>
      </c>
      <c r="B31" s="10"/>
    </row>
    <row r="32" spans="1:2" ht="15.75" customHeight="1" thickBot="1" x14ac:dyDescent="0.3">
      <c r="A32" s="11" t="s">
        <v>43</v>
      </c>
      <c r="B32" s="10"/>
    </row>
    <row r="33" spans="1:2" ht="16.5" thickBot="1" x14ac:dyDescent="0.3">
      <c r="A33" s="12" t="s">
        <v>40</v>
      </c>
      <c r="B33" s="10"/>
    </row>
    <row r="34" spans="1:2" x14ac:dyDescent="0.25">
      <c r="A34" s="12" t="s">
        <v>45</v>
      </c>
      <c r="B34" s="47"/>
    </row>
    <row r="35" spans="1:2" ht="14.25" customHeight="1" x14ac:dyDescent="0.25">
      <c r="A35" s="12"/>
      <c r="B35" s="47"/>
    </row>
    <row r="36" spans="1:2" ht="15" customHeight="1" thickBot="1" x14ac:dyDescent="0.3">
      <c r="A36" s="14"/>
      <c r="B36" s="48"/>
    </row>
    <row r="37" spans="1:2" ht="16.5" thickBot="1" x14ac:dyDescent="0.3">
      <c r="A37" s="9" t="s">
        <v>26</v>
      </c>
      <c r="B37" s="21">
        <f>SUM(B22:B36)</f>
        <v>2.89</v>
      </c>
    </row>
    <row r="38" spans="1:2" ht="16.5" thickBot="1" x14ac:dyDescent="0.3">
      <c r="A38" s="11"/>
      <c r="B38" s="10"/>
    </row>
    <row r="39" spans="1:2" ht="42.75" customHeight="1" thickBot="1" x14ac:dyDescent="0.3">
      <c r="A39" s="9" t="s">
        <v>27</v>
      </c>
      <c r="B39" s="10"/>
    </row>
    <row r="40" spans="1:2" ht="16.5" thickBot="1" x14ac:dyDescent="0.3">
      <c r="A40" s="11" t="s">
        <v>46</v>
      </c>
      <c r="B40" s="10">
        <v>0</v>
      </c>
    </row>
    <row r="41" spans="1:2" ht="16.5" thickBot="1" x14ac:dyDescent="0.3">
      <c r="A41" s="11" t="s">
        <v>47</v>
      </c>
      <c r="B41" s="10">
        <v>0</v>
      </c>
    </row>
    <row r="42" spans="1:2" ht="16.5" thickBot="1" x14ac:dyDescent="0.3">
      <c r="A42" s="11" t="s">
        <v>40</v>
      </c>
      <c r="B42" s="10"/>
    </row>
    <row r="43" spans="1:2" ht="19.5" customHeight="1" thickBot="1" x14ac:dyDescent="0.3">
      <c r="A43" s="11" t="s">
        <v>45</v>
      </c>
      <c r="B43" s="11">
        <v>1.8</v>
      </c>
    </row>
    <row r="44" spans="1:2" ht="14.25" customHeight="1" x14ac:dyDescent="0.25">
      <c r="A44" s="12"/>
      <c r="B44" s="47"/>
    </row>
    <row r="45" spans="1:2" ht="15" customHeight="1" thickBot="1" x14ac:dyDescent="0.3">
      <c r="A45" s="14"/>
      <c r="B45" s="48"/>
    </row>
    <row r="46" spans="1:2" ht="48" thickBot="1" x14ac:dyDescent="0.3">
      <c r="A46" s="9" t="s">
        <v>28</v>
      </c>
      <c r="B46" s="10">
        <f>SUM(B40:B45)</f>
        <v>1.8</v>
      </c>
    </row>
    <row r="47" spans="1:2" ht="16.5" thickBot="1" x14ac:dyDescent="0.3">
      <c r="A47" s="9"/>
      <c r="B47" s="10"/>
    </row>
    <row r="48" spans="1:2" ht="32.25" thickBot="1" x14ac:dyDescent="0.3">
      <c r="A48" s="9" t="s">
        <v>29</v>
      </c>
      <c r="B48" s="10">
        <v>0</v>
      </c>
    </row>
    <row r="49" spans="1:2" ht="16.5" thickBot="1" x14ac:dyDescent="0.3">
      <c r="A49" s="11" t="s">
        <v>46</v>
      </c>
      <c r="B49" s="10">
        <v>0</v>
      </c>
    </row>
    <row r="50" spans="1:2" x14ac:dyDescent="0.25">
      <c r="A50" s="12" t="s">
        <v>47</v>
      </c>
      <c r="B50" s="52">
        <v>0</v>
      </c>
    </row>
    <row r="51" spans="1:2" ht="15.75" customHeight="1" thickBot="1" x14ac:dyDescent="0.3">
      <c r="A51" s="11" t="s">
        <v>48</v>
      </c>
      <c r="B51" s="53"/>
    </row>
    <row r="52" spans="1:2" x14ac:dyDescent="0.25">
      <c r="A52" s="12" t="s">
        <v>40</v>
      </c>
      <c r="B52" s="52"/>
    </row>
    <row r="53" spans="1:2" x14ac:dyDescent="0.25">
      <c r="A53" s="12" t="s">
        <v>49</v>
      </c>
      <c r="B53" s="54"/>
    </row>
    <row r="54" spans="1:2" ht="14.25" customHeight="1" x14ac:dyDescent="0.25">
      <c r="A54" s="12"/>
      <c r="B54" s="54"/>
    </row>
    <row r="55" spans="1:2" ht="15" customHeight="1" thickBot="1" x14ac:dyDescent="0.3">
      <c r="A55" s="14"/>
      <c r="B55" s="53"/>
    </row>
    <row r="56" spans="1:2" ht="32.25" thickBot="1" x14ac:dyDescent="0.3">
      <c r="A56" s="9" t="s">
        <v>30</v>
      </c>
      <c r="B56" s="10">
        <v>0</v>
      </c>
    </row>
    <row r="57" spans="1:2" ht="16.5" thickBot="1" x14ac:dyDescent="0.3">
      <c r="A57" s="11"/>
      <c r="B57" s="10"/>
    </row>
    <row r="58" spans="1:2" ht="32.25" thickBot="1" x14ac:dyDescent="0.3">
      <c r="A58" s="9" t="s">
        <v>31</v>
      </c>
      <c r="B58" s="10"/>
    </row>
    <row r="59" spans="1:2" ht="16.5" thickBot="1" x14ac:dyDescent="0.3">
      <c r="A59" s="11" t="s">
        <v>50</v>
      </c>
      <c r="B59" s="10"/>
    </row>
    <row r="60" spans="1:2" ht="16.5" thickBot="1" x14ac:dyDescent="0.3">
      <c r="A60" s="11" t="s">
        <v>51</v>
      </c>
      <c r="B60" s="10"/>
    </row>
    <row r="61" spans="1:2" ht="16.5" thickBot="1" x14ac:dyDescent="0.3">
      <c r="A61" s="11" t="s">
        <v>40</v>
      </c>
      <c r="B61" s="19">
        <v>288.54944</v>
      </c>
    </row>
    <row r="62" spans="1:2" ht="16.5" thickBot="1" x14ac:dyDescent="0.3">
      <c r="A62" s="9" t="s">
        <v>32</v>
      </c>
      <c r="B62" s="22">
        <f>+B61</f>
        <v>288.54944</v>
      </c>
    </row>
    <row r="63" spans="1:2" ht="16.5" thickBot="1" x14ac:dyDescent="0.3">
      <c r="A63" s="9"/>
      <c r="B63" s="10"/>
    </row>
    <row r="64" spans="1:2" ht="16.5" thickBot="1" x14ac:dyDescent="0.3">
      <c r="A64" s="9" t="s">
        <v>33</v>
      </c>
      <c r="B64" s="10"/>
    </row>
    <row r="65" spans="1:2" ht="16.5" thickBot="1" x14ac:dyDescent="0.3">
      <c r="A65" s="11" t="s">
        <v>52</v>
      </c>
      <c r="B65" s="10">
        <v>0</v>
      </c>
    </row>
    <row r="66" spans="1:2" ht="16.5" thickBot="1" x14ac:dyDescent="0.3">
      <c r="A66" s="11" t="s">
        <v>53</v>
      </c>
      <c r="B66" s="10">
        <v>0</v>
      </c>
    </row>
    <row r="67" spans="1:2" ht="16.5" thickBot="1" x14ac:dyDescent="0.3">
      <c r="A67" s="11" t="s">
        <v>40</v>
      </c>
      <c r="B67" s="10"/>
    </row>
    <row r="68" spans="1:2" ht="32.25" thickBot="1" x14ac:dyDescent="0.3">
      <c r="A68" s="9" t="s">
        <v>34</v>
      </c>
      <c r="B68" s="10">
        <v>0</v>
      </c>
    </row>
    <row r="69" spans="1:2" ht="16.5" thickBot="1" x14ac:dyDescent="0.3">
      <c r="A69" s="9"/>
      <c r="B69" s="10"/>
    </row>
    <row r="70" spans="1:2" ht="32.25" thickBot="1" x14ac:dyDescent="0.3">
      <c r="A70" s="9" t="s">
        <v>35</v>
      </c>
      <c r="B70" s="10">
        <v>0</v>
      </c>
    </row>
    <row r="71" spans="1:2" ht="16.5" thickBot="1" x14ac:dyDescent="0.3">
      <c r="A71" s="11" t="s">
        <v>46</v>
      </c>
      <c r="B71" s="10">
        <v>0</v>
      </c>
    </row>
    <row r="72" spans="1:2" ht="16.5" thickBot="1" x14ac:dyDescent="0.3">
      <c r="A72" s="11" t="s">
        <v>47</v>
      </c>
      <c r="B72" s="10">
        <v>0</v>
      </c>
    </row>
    <row r="73" spans="1:2" ht="16.5" thickBot="1" x14ac:dyDescent="0.3">
      <c r="A73" s="11" t="s">
        <v>40</v>
      </c>
      <c r="B73" s="10">
        <v>0</v>
      </c>
    </row>
    <row r="74" spans="1:2" ht="32.25" thickBot="1" x14ac:dyDescent="0.3">
      <c r="A74" s="9" t="s">
        <v>36</v>
      </c>
      <c r="B74" s="10">
        <v>0</v>
      </c>
    </row>
    <row r="75" spans="1:2" ht="16.5" thickBot="1" x14ac:dyDescent="0.3">
      <c r="A75" s="11"/>
      <c r="B75" s="10"/>
    </row>
    <row r="76" spans="1:2" ht="32.25" thickBot="1" x14ac:dyDescent="0.3">
      <c r="A76" s="9" t="s">
        <v>37</v>
      </c>
      <c r="B76" s="10">
        <v>0</v>
      </c>
    </row>
    <row r="77" spans="1:2" ht="16.5" thickBot="1" x14ac:dyDescent="0.3">
      <c r="A77" s="11" t="s">
        <v>46</v>
      </c>
      <c r="B77" s="10">
        <v>0</v>
      </c>
    </row>
    <row r="78" spans="1:2" ht="16.5" thickBot="1" x14ac:dyDescent="0.3">
      <c r="A78" s="11" t="s">
        <v>47</v>
      </c>
      <c r="B78" s="10">
        <v>0</v>
      </c>
    </row>
    <row r="79" spans="1:2" ht="16.5" thickBot="1" x14ac:dyDescent="0.3">
      <c r="A79" s="11" t="s">
        <v>40</v>
      </c>
      <c r="B79" s="10">
        <v>0</v>
      </c>
    </row>
    <row r="80" spans="1:2" ht="32.25" thickBot="1" x14ac:dyDescent="0.3">
      <c r="A80" s="9" t="s">
        <v>38</v>
      </c>
      <c r="B80" s="10">
        <v>0</v>
      </c>
    </row>
    <row r="81" spans="1:2" ht="16.5" thickBot="1" x14ac:dyDescent="0.3">
      <c r="A81" s="11"/>
      <c r="B81" s="10"/>
    </row>
    <row r="82" spans="1:2" ht="32.25" thickBot="1" x14ac:dyDescent="0.3">
      <c r="A82" s="9" t="s">
        <v>77</v>
      </c>
      <c r="B82" s="22">
        <f>B80+B74+B68+B62+B56+B37+B19</f>
        <v>367.47944000000001</v>
      </c>
    </row>
  </sheetData>
  <mergeCells count="2">
    <mergeCell ref="B50:B51"/>
    <mergeCell ref="B52:B5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679A62-9DD2-4E8A-BAF1-8E32D5B98D87}">
  <sheetPr codeName="גיליון6"/>
  <dimension ref="A2:H96"/>
  <sheetViews>
    <sheetView rightToLeft="1" topLeftCell="A57" zoomScaleNormal="100" workbookViewId="0">
      <selection activeCell="E98" sqref="E98"/>
    </sheetView>
  </sheetViews>
  <sheetFormatPr defaultColWidth="9" defaultRowHeight="15.75" x14ac:dyDescent="0.25"/>
  <cols>
    <col min="1" max="1" width="37.5703125" style="15" customWidth="1"/>
    <col min="2" max="2" width="38.42578125" style="15" bestFit="1" customWidth="1"/>
    <col min="3" max="3" width="19.5703125" style="15" bestFit="1" customWidth="1"/>
    <col min="4" max="5" width="9" style="15"/>
    <col min="6" max="6" width="5.85546875" style="15" customWidth="1"/>
    <col min="7" max="16384" width="9" style="15"/>
  </cols>
  <sheetData>
    <row r="2" spans="1:8" x14ac:dyDescent="0.25">
      <c r="A2" s="8" t="s">
        <v>103</v>
      </c>
      <c r="B2" s="8" t="s">
        <v>104</v>
      </c>
    </row>
    <row r="3" spans="1:8" x14ac:dyDescent="0.25">
      <c r="A3" s="8" t="s">
        <v>96</v>
      </c>
      <c r="B3" s="8" t="s">
        <v>105</v>
      </c>
    </row>
    <row r="4" spans="1:8" x14ac:dyDescent="0.25">
      <c r="A4" s="8" t="s">
        <v>142</v>
      </c>
      <c r="B4" s="8" t="s">
        <v>98</v>
      </c>
    </row>
    <row r="5" spans="1:8" x14ac:dyDescent="0.25">
      <c r="A5" s="8" t="s">
        <v>99</v>
      </c>
      <c r="B5" s="8" t="s">
        <v>106</v>
      </c>
    </row>
    <row r="6" spans="1:8" ht="16.5" thickBot="1" x14ac:dyDescent="0.3">
      <c r="A6" s="8" t="s">
        <v>100</v>
      </c>
      <c r="B6" s="8" t="s">
        <v>107</v>
      </c>
    </row>
    <row r="7" spans="1:8" ht="48" thickBot="1" x14ac:dyDescent="0.3">
      <c r="A7" s="6" t="s">
        <v>143</v>
      </c>
      <c r="B7" s="16" t="s">
        <v>54</v>
      </c>
    </row>
    <row r="8" spans="1:8" ht="45" customHeight="1" thickBot="1" x14ac:dyDescent="0.3">
      <c r="A8" s="9" t="s">
        <v>55</v>
      </c>
      <c r="B8" s="17"/>
    </row>
    <row r="9" spans="1:8" ht="16.5" thickBot="1" x14ac:dyDescent="0.2">
      <c r="A9" s="25" t="s">
        <v>138</v>
      </c>
      <c r="B9" s="25">
        <v>5.7801127999999995</v>
      </c>
      <c r="G9" s="27"/>
      <c r="H9" s="34"/>
    </row>
    <row r="10" spans="1:8" ht="16.5" thickBot="1" x14ac:dyDescent="0.2">
      <c r="A10" s="25" t="s">
        <v>139</v>
      </c>
      <c r="B10" s="25">
        <v>1.8212809999999999</v>
      </c>
      <c r="G10" s="27"/>
      <c r="H10" s="34"/>
    </row>
    <row r="11" spans="1:8" ht="16.5" thickBot="1" x14ac:dyDescent="0.2">
      <c r="A11" s="25"/>
      <c r="B11" s="25"/>
      <c r="G11" s="27"/>
      <c r="H11" s="33"/>
    </row>
    <row r="12" spans="1:8" ht="16.5" thickBot="1" x14ac:dyDescent="0.2">
      <c r="A12" s="9"/>
      <c r="B12" s="25"/>
      <c r="G12" s="27"/>
      <c r="H12" s="33"/>
    </row>
    <row r="13" spans="1:8" ht="32.25" thickBot="1" x14ac:dyDescent="0.2">
      <c r="A13" s="9" t="s">
        <v>56</v>
      </c>
      <c r="B13" s="25">
        <f>SUM(B9:B12)</f>
        <v>7.6013937999999994</v>
      </c>
      <c r="G13" s="27"/>
      <c r="H13" s="33"/>
    </row>
    <row r="14" spans="1:8" ht="43.5" customHeight="1" thickBot="1" x14ac:dyDescent="0.2">
      <c r="A14" s="9" t="s">
        <v>57</v>
      </c>
      <c r="B14" s="25"/>
      <c r="G14" s="27"/>
      <c r="H14" s="34"/>
    </row>
    <row r="15" spans="1:8" ht="15.75" customHeight="1" thickBot="1" x14ac:dyDescent="0.2">
      <c r="A15" s="23" t="s">
        <v>124</v>
      </c>
      <c r="B15" s="25">
        <v>10.68991847</v>
      </c>
      <c r="G15" s="27"/>
      <c r="H15" s="34"/>
    </row>
    <row r="16" spans="1:8" ht="15.75" customHeight="1" thickBot="1" x14ac:dyDescent="0.2">
      <c r="A16" s="23" t="s">
        <v>125</v>
      </c>
      <c r="B16" s="25">
        <v>24.691555000000001</v>
      </c>
      <c r="G16" s="27"/>
      <c r="H16" s="34"/>
    </row>
    <row r="17" spans="1:8" ht="15.75" customHeight="1" thickBot="1" x14ac:dyDescent="0.2">
      <c r="A17" s="23" t="s">
        <v>126</v>
      </c>
      <c r="B17" s="25">
        <v>18.25396559</v>
      </c>
      <c r="G17" s="27"/>
      <c r="H17" s="34"/>
    </row>
    <row r="18" spans="1:8" ht="15.75" customHeight="1" thickBot="1" x14ac:dyDescent="0.2">
      <c r="A18" s="23" t="s">
        <v>127</v>
      </c>
      <c r="B18" s="25">
        <v>14.190071</v>
      </c>
      <c r="G18" s="27"/>
      <c r="H18" s="34"/>
    </row>
    <row r="19" spans="1:8" ht="15.75" customHeight="1" thickBot="1" x14ac:dyDescent="0.2">
      <c r="A19" s="23" t="s">
        <v>128</v>
      </c>
      <c r="B19" s="25">
        <v>22.163283449999994</v>
      </c>
      <c r="G19" s="27"/>
      <c r="H19" s="34"/>
    </row>
    <row r="20" spans="1:8" ht="15.75" customHeight="1" thickBot="1" x14ac:dyDescent="0.2">
      <c r="A20" s="23" t="s">
        <v>129</v>
      </c>
      <c r="B20" s="25">
        <v>22.107130849999997</v>
      </c>
      <c r="G20" s="27"/>
      <c r="H20" s="34"/>
    </row>
    <row r="21" spans="1:8" ht="15.75" customHeight="1" thickBot="1" x14ac:dyDescent="0.2">
      <c r="A21" s="23" t="s">
        <v>130</v>
      </c>
      <c r="B21" s="25">
        <v>22.049670999999996</v>
      </c>
      <c r="G21" s="27"/>
      <c r="H21" s="34"/>
    </row>
    <row r="22" spans="1:8" ht="15.75" customHeight="1" thickBot="1" x14ac:dyDescent="0.2">
      <c r="A22" s="23" t="s">
        <v>131</v>
      </c>
      <c r="B22" s="25">
        <v>11.628442</v>
      </c>
      <c r="G22" s="27"/>
      <c r="H22" s="34"/>
    </row>
    <row r="23" spans="1:8" ht="15.75" customHeight="1" thickBot="1" x14ac:dyDescent="0.2">
      <c r="A23" s="23" t="s">
        <v>132</v>
      </c>
      <c r="B23" s="25">
        <v>18.432419599999999</v>
      </c>
      <c r="G23" s="27"/>
      <c r="H23" s="34"/>
    </row>
    <row r="24" spans="1:8" ht="15.75" customHeight="1" thickBot="1" x14ac:dyDescent="0.2">
      <c r="A24" s="23" t="s">
        <v>133</v>
      </c>
      <c r="B24" s="25">
        <v>18.75177</v>
      </c>
      <c r="G24" s="27"/>
      <c r="H24" s="34"/>
    </row>
    <row r="25" spans="1:8" ht="15.75" customHeight="1" thickBot="1" x14ac:dyDescent="0.2">
      <c r="A25" s="23" t="s">
        <v>134</v>
      </c>
      <c r="B25" s="25">
        <v>20.115760000000002</v>
      </c>
      <c r="G25" s="27"/>
      <c r="H25" s="34"/>
    </row>
    <row r="26" spans="1:8" ht="15.75" customHeight="1" thickBot="1" x14ac:dyDescent="0.2">
      <c r="A26" s="23" t="s">
        <v>135</v>
      </c>
      <c r="B26" s="25">
        <v>38.391422999999996</v>
      </c>
      <c r="G26" s="27"/>
      <c r="H26" s="34"/>
    </row>
    <row r="27" spans="1:8" ht="15.75" customHeight="1" thickBot="1" x14ac:dyDescent="0.2">
      <c r="A27" s="23" t="s">
        <v>136</v>
      </c>
      <c r="B27" s="25">
        <v>12.675082</v>
      </c>
      <c r="G27" s="27"/>
      <c r="H27" s="34"/>
    </row>
    <row r="28" spans="1:8" ht="15.75" customHeight="1" thickBot="1" x14ac:dyDescent="0.2">
      <c r="A28" s="23" t="s">
        <v>137</v>
      </c>
      <c r="B28" s="25">
        <v>24.41</v>
      </c>
      <c r="G28" s="27"/>
      <c r="H28" s="34"/>
    </row>
    <row r="29" spans="1:8" ht="15.75" customHeight="1" thickBot="1" x14ac:dyDescent="0.2">
      <c r="A29" s="23"/>
      <c r="B29" s="25"/>
      <c r="G29" s="27"/>
      <c r="H29" s="34"/>
    </row>
    <row r="30" spans="1:8" ht="15.75" customHeight="1" thickBot="1" x14ac:dyDescent="0.2">
      <c r="A30" s="23"/>
      <c r="B30" s="25"/>
      <c r="G30" s="27"/>
      <c r="H30" s="34"/>
    </row>
    <row r="31" spans="1:8" ht="16.5" thickBot="1" x14ac:dyDescent="0.2">
      <c r="A31" s="23"/>
      <c r="B31" s="25"/>
      <c r="G31" s="27"/>
      <c r="H31" s="33"/>
    </row>
    <row r="32" spans="1:8" ht="32.25" thickBot="1" x14ac:dyDescent="0.2">
      <c r="A32" s="9" t="s">
        <v>58</v>
      </c>
      <c r="B32" s="25">
        <f>SUM(B15:B31)</f>
        <v>278.55049195999999</v>
      </c>
      <c r="G32" s="24"/>
      <c r="H32" s="35"/>
    </row>
    <row r="33" spans="1:8" ht="16.5" thickBot="1" x14ac:dyDescent="0.2">
      <c r="A33" s="9"/>
      <c r="B33" s="25"/>
      <c r="G33" s="24"/>
      <c r="H33" s="35"/>
    </row>
    <row r="34" spans="1:8" ht="16.5" thickBot="1" x14ac:dyDescent="0.2">
      <c r="A34" s="9"/>
      <c r="B34" s="17"/>
      <c r="G34" s="32"/>
      <c r="H34" s="32"/>
    </row>
    <row r="35" spans="1:8" ht="47.25" customHeight="1" thickBot="1" x14ac:dyDescent="0.2">
      <c r="A35" s="9" t="s">
        <v>59</v>
      </c>
      <c r="B35" s="17"/>
      <c r="G35" s="24"/>
      <c r="H35" s="24"/>
    </row>
    <row r="36" spans="1:8" ht="16.5" thickBot="1" x14ac:dyDescent="0.2">
      <c r="A36" s="11" t="s">
        <v>46</v>
      </c>
      <c r="B36" s="17">
        <v>0</v>
      </c>
      <c r="G36" s="24"/>
      <c r="H36" s="35"/>
    </row>
    <row r="37" spans="1:8" x14ac:dyDescent="0.15">
      <c r="A37" s="12" t="s">
        <v>47</v>
      </c>
      <c r="B37" s="55">
        <v>0</v>
      </c>
      <c r="G37" s="32"/>
      <c r="H37" s="32"/>
    </row>
    <row r="38" spans="1:8" ht="16.5" thickBot="1" x14ac:dyDescent="0.2">
      <c r="A38" s="11" t="s">
        <v>41</v>
      </c>
      <c r="B38" s="56"/>
      <c r="G38" s="24"/>
      <c r="H38" s="24"/>
    </row>
    <row r="39" spans="1:8" x14ac:dyDescent="0.15">
      <c r="A39" s="52" t="s">
        <v>40</v>
      </c>
      <c r="B39" s="55">
        <v>0</v>
      </c>
      <c r="G39" s="24"/>
      <c r="H39" s="35"/>
    </row>
    <row r="40" spans="1:8" x14ac:dyDescent="0.15">
      <c r="A40" s="54"/>
      <c r="B40" s="59"/>
      <c r="G40" s="32"/>
      <c r="H40" s="32"/>
    </row>
    <row r="41" spans="1:8" ht="16.5" thickBot="1" x14ac:dyDescent="0.2">
      <c r="A41" s="53"/>
      <c r="B41" s="56"/>
      <c r="G41" s="24"/>
      <c r="H41" s="24"/>
    </row>
    <row r="42" spans="1:8" ht="16.5" thickBot="1" x14ac:dyDescent="0.2">
      <c r="A42" s="9" t="s">
        <v>60</v>
      </c>
      <c r="B42" s="17">
        <v>0</v>
      </c>
      <c r="G42" s="24"/>
      <c r="H42" s="24"/>
    </row>
    <row r="43" spans="1:8" ht="16.5" thickBot="1" x14ac:dyDescent="0.2">
      <c r="A43" s="11"/>
      <c r="B43" s="17"/>
      <c r="G43" s="24"/>
      <c r="H43" s="24"/>
    </row>
    <row r="44" spans="1:8" ht="44.25" customHeight="1" thickBot="1" x14ac:dyDescent="0.2">
      <c r="A44" s="9" t="s">
        <v>61</v>
      </c>
      <c r="B44" s="17"/>
      <c r="G44" s="32"/>
      <c r="H44" s="36"/>
    </row>
    <row r="45" spans="1:8" ht="16.5" thickBot="1" x14ac:dyDescent="0.2">
      <c r="A45" s="11" t="s">
        <v>46</v>
      </c>
      <c r="B45" s="17">
        <v>0</v>
      </c>
      <c r="G45" s="24"/>
      <c r="H45" s="35"/>
    </row>
    <row r="46" spans="1:8" x14ac:dyDescent="0.15">
      <c r="A46" s="12" t="s">
        <v>47</v>
      </c>
      <c r="B46" s="55">
        <v>0</v>
      </c>
      <c r="G46" s="32"/>
      <c r="H46" s="32"/>
    </row>
    <row r="47" spans="1:8" ht="16.5" thickBot="1" x14ac:dyDescent="0.2">
      <c r="A47" s="11" t="s">
        <v>44</v>
      </c>
      <c r="B47" s="56"/>
      <c r="G47" s="24"/>
      <c r="H47" s="24"/>
    </row>
    <row r="48" spans="1:8" x14ac:dyDescent="0.15">
      <c r="A48" s="12" t="s">
        <v>40</v>
      </c>
      <c r="B48" s="55">
        <v>0</v>
      </c>
      <c r="G48" s="24"/>
      <c r="H48" s="24"/>
    </row>
    <row r="49" spans="1:8" x14ac:dyDescent="0.15">
      <c r="A49" s="12" t="s">
        <v>45</v>
      </c>
      <c r="B49" s="59"/>
      <c r="G49" s="32"/>
      <c r="H49" s="36"/>
    </row>
    <row r="50" spans="1:8" x14ac:dyDescent="0.15">
      <c r="A50" s="12"/>
      <c r="B50" s="59"/>
      <c r="G50" s="32"/>
      <c r="H50" s="36"/>
    </row>
    <row r="51" spans="1:8" ht="16.5" thickBot="1" x14ac:dyDescent="0.2">
      <c r="A51" s="14"/>
      <c r="B51" s="56"/>
      <c r="G51" s="32"/>
      <c r="H51" s="36"/>
    </row>
    <row r="52" spans="1:8" ht="16.5" thickBot="1" x14ac:dyDescent="0.2">
      <c r="A52" s="9" t="s">
        <v>62</v>
      </c>
      <c r="B52" s="17">
        <v>0</v>
      </c>
      <c r="G52" s="32"/>
      <c r="H52" s="36"/>
    </row>
    <row r="53" spans="1:8" ht="16.5" thickBot="1" x14ac:dyDescent="0.2">
      <c r="A53" s="11"/>
      <c r="B53" s="17"/>
      <c r="G53" s="24"/>
      <c r="H53" s="24"/>
    </row>
    <row r="54" spans="1:8" ht="63.75" thickBot="1" x14ac:dyDescent="0.2">
      <c r="A54" s="9" t="s">
        <v>63</v>
      </c>
      <c r="B54" s="17"/>
      <c r="G54" s="32"/>
      <c r="H54" s="36"/>
    </row>
    <row r="55" spans="1:8" ht="16.5" thickBot="1" x14ac:dyDescent="0.2">
      <c r="A55" s="43" t="s">
        <v>116</v>
      </c>
      <c r="B55" s="43">
        <v>43.389616972487431</v>
      </c>
      <c r="G55" s="32"/>
      <c r="H55" s="36"/>
    </row>
    <row r="56" spans="1:8" ht="16.5" thickBot="1" x14ac:dyDescent="0.2">
      <c r="A56" s="43" t="s">
        <v>113</v>
      </c>
      <c r="B56" s="43">
        <v>28.728397837863032</v>
      </c>
      <c r="G56" s="32"/>
      <c r="H56" s="36"/>
    </row>
    <row r="57" spans="1:8" ht="16.5" thickBot="1" x14ac:dyDescent="0.2">
      <c r="A57" s="43" t="s">
        <v>115</v>
      </c>
      <c r="B57" s="43">
        <v>17.277837360958912</v>
      </c>
      <c r="G57" s="32"/>
      <c r="H57" s="36"/>
    </row>
    <row r="58" spans="1:8" ht="16.5" thickBot="1" x14ac:dyDescent="0.2">
      <c r="A58" s="43" t="s">
        <v>114</v>
      </c>
      <c r="B58" s="43">
        <v>3.4094818139452063</v>
      </c>
      <c r="G58" s="32"/>
      <c r="H58" s="36"/>
    </row>
    <row r="59" spans="1:8" ht="16.5" thickBot="1" x14ac:dyDescent="0.2">
      <c r="A59" s="43" t="s">
        <v>119</v>
      </c>
      <c r="B59" s="43">
        <v>0.28476998630137002</v>
      </c>
      <c r="G59" s="32"/>
      <c r="H59" s="36"/>
    </row>
    <row r="60" spans="1:8" ht="16.5" thickBot="1" x14ac:dyDescent="0.2">
      <c r="A60" s="43" t="s">
        <v>120</v>
      </c>
      <c r="B60" s="43">
        <v>0.33304676712328807</v>
      </c>
      <c r="G60" s="32"/>
      <c r="H60" s="36"/>
    </row>
    <row r="61" spans="1:8" ht="16.5" thickBot="1" x14ac:dyDescent="0.2">
      <c r="A61" s="43" t="s">
        <v>121</v>
      </c>
      <c r="B61" s="43">
        <v>5.0564806397504647</v>
      </c>
      <c r="G61" s="32"/>
      <c r="H61" s="36"/>
    </row>
    <row r="62" spans="1:8" ht="16.5" thickBot="1" x14ac:dyDescent="0.2">
      <c r="A62" s="43" t="s">
        <v>122</v>
      </c>
      <c r="B62" s="43">
        <v>2.043960879452055</v>
      </c>
      <c r="G62" s="32"/>
      <c r="H62" s="36"/>
    </row>
    <row r="63" spans="1:8" ht="16.5" thickBot="1" x14ac:dyDescent="0.2">
      <c r="A63" s="43" t="s">
        <v>123</v>
      </c>
      <c r="B63" s="43">
        <v>7.8993912328767055E-2</v>
      </c>
      <c r="G63" s="32"/>
      <c r="H63" s="36"/>
    </row>
    <row r="64" spans="1:8" ht="16.5" thickBot="1" x14ac:dyDescent="0.2">
      <c r="A64" s="9" t="s">
        <v>64</v>
      </c>
      <c r="B64" s="43">
        <f>SUM(B55:B63)</f>
        <v>100.60258617021053</v>
      </c>
      <c r="G64" s="32"/>
      <c r="H64" s="36"/>
    </row>
    <row r="65" spans="1:8" ht="16.5" thickBot="1" x14ac:dyDescent="0.2">
      <c r="A65" s="9"/>
      <c r="B65" s="17"/>
      <c r="G65" s="32"/>
      <c r="H65" s="36"/>
    </row>
    <row r="66" spans="1:8" ht="79.5" thickBot="1" x14ac:dyDescent="0.2">
      <c r="A66" s="9" t="s">
        <v>65</v>
      </c>
      <c r="B66" s="17"/>
      <c r="G66" s="32"/>
      <c r="H66" s="36"/>
    </row>
    <row r="67" spans="1:8" ht="16.5" thickBot="1" x14ac:dyDescent="0.2">
      <c r="A67" s="22" t="s">
        <v>121</v>
      </c>
      <c r="B67" s="25">
        <v>1.4554784210372265</v>
      </c>
      <c r="G67" s="32"/>
      <c r="H67" s="36"/>
    </row>
    <row r="68" spans="1:8" ht="16.5" thickBot="1" x14ac:dyDescent="0.2">
      <c r="A68" s="25" t="s">
        <v>123</v>
      </c>
      <c r="B68" s="25">
        <v>0.17560487671232872</v>
      </c>
      <c r="G68" s="32"/>
      <c r="H68" s="36"/>
    </row>
    <row r="69" spans="1:8" ht="16.5" thickBot="1" x14ac:dyDescent="0.2">
      <c r="A69" s="9" t="s">
        <v>66</v>
      </c>
      <c r="B69" s="25">
        <f>SUM(B67:B68)</f>
        <v>1.6310832977495551</v>
      </c>
      <c r="G69" s="32"/>
      <c r="H69" s="36"/>
    </row>
    <row r="70" spans="1:8" ht="16.5" thickBot="1" x14ac:dyDescent="0.2">
      <c r="A70" s="9"/>
      <c r="B70" s="17"/>
      <c r="G70" s="32"/>
      <c r="H70" s="36"/>
    </row>
    <row r="71" spans="1:8" ht="36.75" customHeight="1" thickBot="1" x14ac:dyDescent="0.2">
      <c r="A71" s="9" t="s">
        <v>67</v>
      </c>
      <c r="B71" s="17"/>
      <c r="G71" s="32"/>
      <c r="H71" s="36"/>
    </row>
    <row r="72" spans="1:8" ht="16.5" thickBot="1" x14ac:dyDescent="0.2">
      <c r="A72" s="9"/>
      <c r="B72" s="17"/>
      <c r="G72" s="32"/>
      <c r="H72" s="36"/>
    </row>
    <row r="73" spans="1:8" ht="16.5" thickBot="1" x14ac:dyDescent="0.2">
      <c r="A73" s="11"/>
      <c r="B73" s="25"/>
      <c r="G73" s="32"/>
      <c r="H73" s="32"/>
    </row>
    <row r="74" spans="1:8" ht="32.25" thickBot="1" x14ac:dyDescent="0.2">
      <c r="A74" s="9" t="s">
        <v>68</v>
      </c>
      <c r="B74" s="25">
        <f>SUM(B72:B73)</f>
        <v>0</v>
      </c>
      <c r="C74" s="42"/>
      <c r="G74" s="24"/>
      <c r="H74" s="35"/>
    </row>
    <row r="75" spans="1:8" ht="16.5" thickBot="1" x14ac:dyDescent="0.2">
      <c r="A75" s="9"/>
      <c r="B75" s="17"/>
      <c r="G75" s="32"/>
      <c r="H75" s="32"/>
    </row>
    <row r="76" spans="1:8" ht="57.75" customHeight="1" x14ac:dyDescent="0.15">
      <c r="A76" s="57" t="s">
        <v>69</v>
      </c>
      <c r="B76" s="55"/>
      <c r="G76" s="24"/>
      <c r="H76" s="35"/>
    </row>
    <row r="77" spans="1:8" ht="34.5" customHeight="1" thickBot="1" x14ac:dyDescent="0.2">
      <c r="A77" s="58"/>
      <c r="B77" s="56"/>
      <c r="G77" s="24"/>
      <c r="H77" s="35"/>
    </row>
    <row r="78" spans="1:8" ht="16.5" thickBot="1" x14ac:dyDescent="0.2">
      <c r="A78" s="10" t="s">
        <v>111</v>
      </c>
      <c r="B78" s="25">
        <v>2.3784479520547932</v>
      </c>
      <c r="G78" s="24"/>
      <c r="H78" s="35"/>
    </row>
    <row r="79" spans="1:8" ht="16.5" thickBot="1" x14ac:dyDescent="0.2">
      <c r="A79" s="10" t="s">
        <v>112</v>
      </c>
      <c r="B79" s="25">
        <v>6.8104907493698708</v>
      </c>
      <c r="G79" s="24"/>
      <c r="H79" s="35"/>
    </row>
    <row r="80" spans="1:8" ht="16.5" thickBot="1" x14ac:dyDescent="0.2">
      <c r="A80" s="10"/>
      <c r="B80" s="25"/>
      <c r="G80" s="24"/>
      <c r="H80" s="35"/>
    </row>
    <row r="81" spans="1:8" ht="16.5" thickBot="1" x14ac:dyDescent="0.2">
      <c r="A81" s="10"/>
      <c r="B81" s="25"/>
      <c r="G81" s="24"/>
      <c r="H81" s="35"/>
    </row>
    <row r="82" spans="1:8" ht="32.25" thickBot="1" x14ac:dyDescent="0.3">
      <c r="A82" s="9" t="s">
        <v>70</v>
      </c>
      <c r="B82" s="26">
        <f>SUM(B78:B81)</f>
        <v>9.1889387014246644</v>
      </c>
      <c r="C82" s="41"/>
    </row>
    <row r="83" spans="1:8" ht="16.5" thickBot="1" x14ac:dyDescent="0.3">
      <c r="A83" s="11"/>
      <c r="B83" s="17"/>
    </row>
    <row r="84" spans="1:8" ht="56.25" customHeight="1" thickBot="1" x14ac:dyDescent="0.3">
      <c r="A84" s="9" t="s">
        <v>71</v>
      </c>
      <c r="B84" s="17"/>
    </row>
    <row r="85" spans="1:8" ht="16.5" thickBot="1" x14ac:dyDescent="0.3">
      <c r="A85" s="11"/>
      <c r="B85" s="17"/>
    </row>
    <row r="86" spans="1:8" ht="40.5" customHeight="1" thickBot="1" x14ac:dyDescent="0.3">
      <c r="A86" s="11" t="s">
        <v>72</v>
      </c>
      <c r="B86" s="17">
        <v>0</v>
      </c>
    </row>
    <row r="87" spans="1:8" ht="16.5" thickBot="1" x14ac:dyDescent="0.3">
      <c r="A87" s="11" t="s">
        <v>40</v>
      </c>
      <c r="B87" s="17">
        <v>0</v>
      </c>
    </row>
    <row r="88" spans="1:8" ht="32.25" thickBot="1" x14ac:dyDescent="0.3">
      <c r="A88" s="9" t="s">
        <v>73</v>
      </c>
      <c r="B88" s="17">
        <v>0</v>
      </c>
    </row>
    <row r="89" spans="1:8" ht="16.5" thickBot="1" x14ac:dyDescent="0.3">
      <c r="A89" s="9"/>
      <c r="B89" s="17"/>
    </row>
    <row r="90" spans="1:8" ht="16.5" thickBot="1" x14ac:dyDescent="0.3">
      <c r="A90" s="9" t="s">
        <v>74</v>
      </c>
      <c r="B90" s="26">
        <f>+B88+B82+B74+B69+B64+B52+B32+B13</f>
        <v>397.57449392938474</v>
      </c>
      <c r="C90" s="41"/>
      <c r="D90" s="41"/>
    </row>
    <row r="91" spans="1:8" ht="16.5" thickBot="1" x14ac:dyDescent="0.3">
      <c r="A91" s="9" t="s">
        <v>39</v>
      </c>
      <c r="B91" s="17"/>
    </row>
    <row r="92" spans="1:8" ht="16.5" thickBot="1" x14ac:dyDescent="0.3">
      <c r="A92" s="11" t="s">
        <v>133</v>
      </c>
      <c r="B92" s="45">
        <v>36.768000000000001</v>
      </c>
    </row>
    <row r="93" spans="1:8" ht="16.5" thickBot="1" x14ac:dyDescent="0.3">
      <c r="A93" s="11" t="s">
        <v>134</v>
      </c>
      <c r="B93" s="45">
        <v>69.066220000000001</v>
      </c>
    </row>
    <row r="94" spans="1:8" ht="16.5" thickBot="1" x14ac:dyDescent="0.3">
      <c r="A94" s="11"/>
      <c r="B94" s="17"/>
    </row>
    <row r="95" spans="1:8" ht="45" customHeight="1" thickBot="1" x14ac:dyDescent="0.3">
      <c r="A95" s="9" t="s">
        <v>94</v>
      </c>
      <c r="B95" s="45">
        <f>+B94+B93+B92</f>
        <v>105.83422</v>
      </c>
    </row>
    <row r="96" spans="1:8" ht="16.5" thickBot="1" x14ac:dyDescent="0.3">
      <c r="A96" s="9" t="s">
        <v>75</v>
      </c>
      <c r="B96" s="26">
        <v>337580.55</v>
      </c>
    </row>
  </sheetData>
  <mergeCells count="7">
    <mergeCell ref="B37:B38"/>
    <mergeCell ref="B76:B77"/>
    <mergeCell ref="A76:A77"/>
    <mergeCell ref="B39:B41"/>
    <mergeCell ref="A39:A41"/>
    <mergeCell ref="B46:B47"/>
    <mergeCell ref="B48:B5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3</vt:i4>
      </vt:variant>
    </vt:vector>
  </HeadingPairs>
  <TitlesOfParts>
    <vt:vector size="3" baseType="lpstr">
      <vt:lpstr>נספח 1 - כללי</vt:lpstr>
      <vt:lpstr>נספח 2 –עמלות והוצאות לא חיצוני</vt:lpstr>
      <vt:lpstr>נספח 3 - עמלות ניהול חיצוני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Sagit Abuchazira</dc:creator>
  <cp:lastModifiedBy>יגל קוק</cp:lastModifiedBy>
  <cp:lastPrinted>2024-04-04T14:00:13Z</cp:lastPrinted>
  <dcterms:created xsi:type="dcterms:W3CDTF">2024-01-28T18:32:14Z</dcterms:created>
  <dcterms:modified xsi:type="dcterms:W3CDTF">2025-02-23T12:43:29Z</dcterms:modified>
</cp:coreProperties>
</file>